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 defaultThemeVersion="124226"/>
  <xr:revisionPtr revIDLastSave="0" documentId="13_ncr:1_{03F8557C-8951-47C8-A56F-3185AEF60A23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Лист1!$B$4:$K$118</definedName>
  </definedNames>
  <calcPr calcId="191029"/>
</workbook>
</file>

<file path=xl/calcChain.xml><?xml version="1.0" encoding="utf-8"?>
<calcChain xmlns="http://schemas.openxmlformats.org/spreadsheetml/2006/main">
  <c r="M122" i="1" l="1"/>
  <c r="I113" i="1" l="1"/>
  <c r="G113" i="1"/>
  <c r="F113" i="1"/>
  <c r="D43" i="1" l="1"/>
  <c r="E43" i="1"/>
  <c r="D50" i="1"/>
  <c r="E50" i="1"/>
  <c r="E117" i="1" l="1"/>
  <c r="D117" i="1"/>
  <c r="J117" i="1" l="1"/>
  <c r="J116" i="1"/>
  <c r="C118" i="1"/>
  <c r="C117" i="1"/>
  <c r="J118" i="1" l="1"/>
  <c r="J43" i="1"/>
  <c r="K86" i="1"/>
  <c r="K87" i="1"/>
  <c r="K74" i="1"/>
  <c r="K66" i="1"/>
  <c r="K57" i="1"/>
  <c r="K58" i="1"/>
  <c r="K59" i="1"/>
  <c r="K60" i="1"/>
  <c r="K44" i="1"/>
  <c r="F45" i="1" l="1"/>
  <c r="F46" i="1"/>
  <c r="F47" i="1"/>
  <c r="F48" i="1"/>
  <c r="F49" i="1"/>
  <c r="F51" i="1"/>
  <c r="F53" i="1"/>
  <c r="F54" i="1"/>
  <c r="F56" i="1"/>
  <c r="F57" i="1"/>
  <c r="F58" i="1"/>
  <c r="F59" i="1"/>
  <c r="F60" i="1"/>
  <c r="F62" i="1"/>
  <c r="F63" i="1"/>
  <c r="F64" i="1"/>
  <c r="F65" i="1"/>
  <c r="F66" i="1"/>
  <c r="F68" i="1"/>
  <c r="F69" i="1"/>
  <c r="F71" i="1"/>
  <c r="F72" i="1"/>
  <c r="F73" i="1"/>
  <c r="F74" i="1"/>
  <c r="F75" i="1"/>
  <c r="F76" i="1"/>
  <c r="F78" i="1"/>
  <c r="F79" i="1"/>
  <c r="F81" i="1"/>
  <c r="F82" i="1"/>
  <c r="F84" i="1"/>
  <c r="F85" i="1"/>
  <c r="F86" i="1"/>
  <c r="F87" i="1"/>
  <c r="F89" i="1"/>
  <c r="F44" i="1"/>
  <c r="J30" i="1" l="1"/>
  <c r="J29" i="1" s="1"/>
  <c r="J18" i="1"/>
  <c r="J12" i="1"/>
  <c r="J10" i="1"/>
  <c r="J8" i="1"/>
  <c r="K9" i="1"/>
  <c r="K11" i="1"/>
  <c r="K13" i="1"/>
  <c r="K14" i="1"/>
  <c r="K15" i="1"/>
  <c r="K16" i="1"/>
  <c r="K17" i="1"/>
  <c r="K19" i="1"/>
  <c r="K20" i="1"/>
  <c r="K21" i="1"/>
  <c r="K23" i="1"/>
  <c r="K24" i="1"/>
  <c r="K25" i="1"/>
  <c r="K26" i="1"/>
  <c r="K27" i="1"/>
  <c r="K28" i="1"/>
  <c r="K31" i="1"/>
  <c r="K32" i="1"/>
  <c r="K33" i="1"/>
  <c r="K34" i="1"/>
  <c r="K35" i="1"/>
  <c r="I9" i="1"/>
  <c r="I11" i="1"/>
  <c r="I13" i="1"/>
  <c r="I14" i="1"/>
  <c r="I15" i="1"/>
  <c r="I16" i="1"/>
  <c r="I17" i="1"/>
  <c r="I19" i="1"/>
  <c r="I20" i="1"/>
  <c r="I21" i="1"/>
  <c r="I23" i="1"/>
  <c r="I24" i="1"/>
  <c r="I25" i="1"/>
  <c r="I26" i="1"/>
  <c r="I27" i="1"/>
  <c r="I28" i="1"/>
  <c r="I31" i="1"/>
  <c r="I32" i="1"/>
  <c r="I33" i="1"/>
  <c r="H8" i="1"/>
  <c r="H9" i="1"/>
  <c r="H11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1" i="1"/>
  <c r="H32" i="1"/>
  <c r="H33" i="1"/>
  <c r="G9" i="1"/>
  <c r="G11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1" i="1"/>
  <c r="G32" i="1"/>
  <c r="G33" i="1"/>
  <c r="G34" i="1"/>
  <c r="G35" i="1"/>
  <c r="F9" i="1"/>
  <c r="F11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D30" i="1"/>
  <c r="D29" i="1" s="1"/>
  <c r="E30" i="1"/>
  <c r="K30" i="1" s="1"/>
  <c r="C30" i="1"/>
  <c r="C29" i="1" s="1"/>
  <c r="D18" i="1"/>
  <c r="D7" i="1" s="1"/>
  <c r="E18" i="1"/>
  <c r="F18" i="1" s="1"/>
  <c r="C18" i="1"/>
  <c r="C7" i="1" s="1"/>
  <c r="D12" i="1"/>
  <c r="E12" i="1"/>
  <c r="G12" i="1" s="1"/>
  <c r="C12" i="1"/>
  <c r="D10" i="1"/>
  <c r="E10" i="1"/>
  <c r="G10" i="1" s="1"/>
  <c r="C10" i="1"/>
  <c r="D8" i="1"/>
  <c r="E8" i="1"/>
  <c r="I8" i="1" s="1"/>
  <c r="C8" i="1"/>
  <c r="F12" i="1" l="1"/>
  <c r="H10" i="1"/>
  <c r="F8" i="1"/>
  <c r="G8" i="1"/>
  <c r="F30" i="1"/>
  <c r="I10" i="1"/>
  <c r="E29" i="1"/>
  <c r="H12" i="1"/>
  <c r="F10" i="1"/>
  <c r="E7" i="1"/>
  <c r="F7" i="1" s="1"/>
  <c r="G30" i="1"/>
  <c r="I30" i="1"/>
  <c r="I18" i="1"/>
  <c r="K12" i="1"/>
  <c r="H30" i="1"/>
  <c r="K8" i="1"/>
  <c r="K18" i="1"/>
  <c r="G18" i="1"/>
  <c r="I12" i="1"/>
  <c r="K10" i="1"/>
  <c r="H18" i="1"/>
  <c r="J7" i="1"/>
  <c r="H29" i="1" l="1"/>
  <c r="F29" i="1"/>
  <c r="G29" i="1"/>
  <c r="I29" i="1"/>
  <c r="K29" i="1"/>
  <c r="F132" i="1" l="1"/>
  <c r="F128" i="1"/>
  <c r="F97" i="1" l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4" i="1"/>
  <c r="F115" i="1"/>
  <c r="F117" i="1"/>
  <c r="F96" i="1"/>
  <c r="K114" i="1"/>
  <c r="K115" i="1"/>
  <c r="K117" i="1"/>
  <c r="H114" i="1"/>
  <c r="H115" i="1"/>
  <c r="H117" i="1"/>
  <c r="I114" i="1"/>
  <c r="I115" i="1"/>
  <c r="I117" i="1"/>
  <c r="G114" i="1"/>
  <c r="G115" i="1"/>
  <c r="G117" i="1"/>
  <c r="D116" i="1"/>
  <c r="D118" i="1" s="1"/>
  <c r="E116" i="1"/>
  <c r="E118" i="1" s="1"/>
  <c r="C116" i="1"/>
  <c r="H116" i="1" l="1"/>
  <c r="K116" i="1"/>
  <c r="F116" i="1"/>
  <c r="I116" i="1"/>
  <c r="G116" i="1"/>
  <c r="D36" i="1" l="1"/>
  <c r="C36" i="1"/>
  <c r="K97" i="1" l="1"/>
  <c r="K98" i="1"/>
  <c r="K99" i="1"/>
  <c r="K100" i="1"/>
  <c r="K101" i="1"/>
  <c r="K102" i="1"/>
  <c r="K103" i="1"/>
  <c r="K106" i="1"/>
  <c r="K107" i="1"/>
  <c r="K108" i="1"/>
  <c r="K109" i="1"/>
  <c r="K111" i="1"/>
  <c r="K112" i="1"/>
  <c r="K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I96" i="1"/>
  <c r="H96" i="1"/>
  <c r="G96" i="1"/>
  <c r="C88" i="1"/>
  <c r="C50" i="1"/>
  <c r="C52" i="1"/>
  <c r="C55" i="1"/>
  <c r="C61" i="1"/>
  <c r="C67" i="1"/>
  <c r="C70" i="1"/>
  <c r="C77" i="1"/>
  <c r="C83" i="1"/>
  <c r="C80" i="1"/>
  <c r="C43" i="1"/>
  <c r="J80" i="1"/>
  <c r="E88" i="1"/>
  <c r="D88" i="1"/>
  <c r="E83" i="1"/>
  <c r="D83" i="1"/>
  <c r="E80" i="1"/>
  <c r="D80" i="1"/>
  <c r="E77" i="1"/>
  <c r="D77" i="1"/>
  <c r="E70" i="1"/>
  <c r="D70" i="1"/>
  <c r="E67" i="1"/>
  <c r="F67" i="1" s="1"/>
  <c r="D67" i="1"/>
  <c r="D61" i="1"/>
  <c r="E61" i="1"/>
  <c r="E55" i="1"/>
  <c r="D55" i="1"/>
  <c r="E52" i="1"/>
  <c r="D52" i="1"/>
  <c r="E130" i="1"/>
  <c r="E131" i="1"/>
  <c r="E132" i="1"/>
  <c r="E129" i="1"/>
  <c r="E128" i="1" l="1"/>
  <c r="F88" i="1"/>
  <c r="F83" i="1"/>
  <c r="F80" i="1"/>
  <c r="F77" i="1"/>
  <c r="F70" i="1"/>
  <c r="F61" i="1"/>
  <c r="F52" i="1"/>
  <c r="F50" i="1"/>
  <c r="F55" i="1"/>
  <c r="F43" i="1"/>
  <c r="I118" i="1"/>
  <c r="G118" i="1"/>
  <c r="F118" i="1"/>
  <c r="H118" i="1"/>
  <c r="K118" i="1"/>
  <c r="K45" i="1" l="1"/>
  <c r="K46" i="1"/>
  <c r="K47" i="1"/>
  <c r="K49" i="1"/>
  <c r="K53" i="1"/>
  <c r="K54" i="1"/>
  <c r="K64" i="1"/>
  <c r="K68" i="1"/>
  <c r="K71" i="1"/>
  <c r="K72" i="1"/>
  <c r="K73" i="1"/>
  <c r="K75" i="1"/>
  <c r="K76" i="1"/>
  <c r="K78" i="1"/>
  <c r="K79" i="1"/>
  <c r="K81" i="1"/>
  <c r="K82" i="1"/>
  <c r="K84" i="1"/>
  <c r="K85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I43" i="1" l="1"/>
  <c r="H43" i="1"/>
  <c r="G43" i="1"/>
  <c r="C90" i="1"/>
  <c r="D90" i="1"/>
  <c r="E90" i="1"/>
  <c r="J88" i="1"/>
  <c r="J83" i="1"/>
  <c r="K83" i="1" s="1"/>
  <c r="K80" i="1"/>
  <c r="J77" i="1"/>
  <c r="K77" i="1" s="1"/>
  <c r="J70" i="1"/>
  <c r="K70" i="1" s="1"/>
  <c r="J67" i="1"/>
  <c r="K67" i="1" s="1"/>
  <c r="J61" i="1"/>
  <c r="K61" i="1" s="1"/>
  <c r="J55" i="1"/>
  <c r="K55" i="1" s="1"/>
  <c r="J52" i="1"/>
  <c r="K52" i="1" s="1"/>
  <c r="J50" i="1"/>
  <c r="F90" i="1" l="1"/>
  <c r="J90" i="1"/>
  <c r="K90" i="1" s="1"/>
  <c r="G90" i="1"/>
  <c r="I90" i="1"/>
  <c r="H90" i="1"/>
  <c r="K43" i="1"/>
  <c r="G7" i="1"/>
  <c r="I7" i="1"/>
  <c r="H7" i="1"/>
  <c r="K7" i="1"/>
  <c r="E36" i="1" l="1"/>
  <c r="J36" i="1"/>
  <c r="K36" i="1" l="1"/>
  <c r="F36" i="1"/>
  <c r="G36" i="1"/>
  <c r="H36" i="1"/>
  <c r="I36" i="1"/>
</calcChain>
</file>

<file path=xl/sharedStrings.xml><?xml version="1.0" encoding="utf-8"?>
<sst xmlns="http://schemas.openxmlformats.org/spreadsheetml/2006/main" count="236" uniqueCount="213">
  <si>
    <t>НАЛОГОВЫЕ И НЕНАЛОГОВЫЕ ДОХОДЫ</t>
  </si>
  <si>
    <t>Налог на доходы физических лиц</t>
  </si>
  <si>
    <t>БЕЗВОЗМЕЗДНЫЕ ПОСТУПЛЕНИЯ</t>
  </si>
  <si>
    <t>ВСЕГО ДОХОДОВ: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</si>
  <si>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</si>
  <si>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</si>
  <si>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</si>
  <si>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</si>
  <si>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</si>
  <si>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</si>
  <si>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</si>
  <si>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</si>
  <si>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</si>
  <si>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</si>
  <si>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</si>
  <si>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</si>
  <si>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</si>
  <si>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</si>
  <si>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</si>
  <si>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</si>
  <si>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ОХРАНА ОКРУЖАЮЩЕЙ СРЕДЫ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</si>
  <si>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</si>
  <si>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</si>
  <si>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</si>
  <si>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</si>
  <si>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</si>
  <si>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</si>
  <si>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</si>
  <si>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</si>
  <si>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</si>
  <si>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</si>
  <si>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</si>
  <si>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</si>
  <si>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</si>
  <si>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</si>
  <si>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</si>
  <si>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</si>
  <si>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</si>
  <si>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 РАСХОДОВ:</t>
  </si>
  <si>
    <t>ЖИЛИЩНО-КОММУНАЛЬНОЕ ХОЗЯЙСТВО</t>
  </si>
  <si>
    <t>Жилищное хозяйство</t>
  </si>
  <si>
    <t>Прикладные научные исследования в области жилищно- коммунального хозяйства</t>
  </si>
  <si>
    <t xml:space="preserve"> Наименование </t>
  </si>
  <si>
    <t>Коммунальное хозяйство</t>
  </si>
  <si>
    <t> Наименование</t>
  </si>
  <si>
    <t>Молодежная политика</t>
  </si>
  <si>
    <t>Благоустройство</t>
  </si>
  <si>
    <t>Другие вопросы в области жилищно-коммунального хозяйства</t>
  </si>
  <si>
    <t>Охрана объектов растительного и животного мира и среды их обитания</t>
  </si>
  <si>
    <t>Дополнительное образование детей</t>
  </si>
  <si>
    <t>Водное хозяйство</t>
  </si>
  <si>
    <t>Иные межбюджетные трансферты</t>
  </si>
  <si>
    <t>тыс. руб.</t>
  </si>
  <si>
    <t>Сведения о муниципальном долге</t>
  </si>
  <si>
    <t xml:space="preserve"> Долговые обязательства</t>
  </si>
  <si>
    <t>1. Муниципальный долг - всего</t>
  </si>
  <si>
    <t>1.1. Муниципальные ценные бумаги</t>
  </si>
  <si>
    <t xml:space="preserve">1.2. Бюджетные кредиты, привлеченные в местный бюджет городского округа Московской области, от других бюджетов бюджетной системы Российской Федерации </t>
  </si>
  <si>
    <t>1.3. Кредиты, полученные городским округом Московской области, от кредитных организаций</t>
  </si>
  <si>
    <t>1.4. Муниципальные гарантии</t>
  </si>
  <si>
    <t>Другие вопросы в области охраны окружающей среды</t>
  </si>
  <si>
    <t>Спорт высших достижений</t>
  </si>
  <si>
    <t>Код</t>
  </si>
  <si>
    <t xml:space="preserve">Темп роста к соответствующему периоду прошлого года, %. </t>
  </si>
  <si>
    <t>%</t>
  </si>
  <si>
    <t>РзПр</t>
  </si>
  <si>
    <t>0100</t>
  </si>
  <si>
    <t>0102</t>
  </si>
  <si>
    <t>0103</t>
  </si>
  <si>
    <t>0104</t>
  </si>
  <si>
    <t>0106</t>
  </si>
  <si>
    <t>0111</t>
  </si>
  <si>
    <t>0113</t>
  </si>
  <si>
    <t>0200</t>
  </si>
  <si>
    <t>0204</t>
  </si>
  <si>
    <t>0300</t>
  </si>
  <si>
    <t>0310</t>
  </si>
  <si>
    <t>0314</t>
  </si>
  <si>
    <t>0400</t>
  </si>
  <si>
    <t>0406</t>
  </si>
  <si>
    <t>0408</t>
  </si>
  <si>
    <t>0409</t>
  </si>
  <si>
    <t>0410</t>
  </si>
  <si>
    <t>0412</t>
  </si>
  <si>
    <t>0500</t>
  </si>
  <si>
    <t>0501</t>
  </si>
  <si>
    <t>0502</t>
  </si>
  <si>
    <t>0503</t>
  </si>
  <si>
    <t>0504</t>
  </si>
  <si>
    <t>0505</t>
  </si>
  <si>
    <t>0600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</si>
  <si>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</si>
  <si>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</si>
  <si>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</si>
  <si>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</si>
  <si>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</si>
  <si>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</si>
  <si>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</si>
  <si>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</si>
  <si>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</si>
  <si>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</si>
  <si>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</si>
  <si>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</si>
  <si>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1000</t>
  </si>
  <si>
    <t>1001</t>
  </si>
  <si>
    <t>1004</t>
  </si>
  <si>
    <t>1100</t>
  </si>
  <si>
    <t>1101</t>
  </si>
  <si>
    <t>1102</t>
  </si>
  <si>
    <t>1103</t>
  </si>
  <si>
    <t>1105</t>
  </si>
  <si>
    <t>1300</t>
  </si>
  <si>
    <t>1301</t>
  </si>
  <si>
    <t>Годовой план на 2025 год по РСД от 04.12.2024 №196/32 (в ред. РСД от 26.03.2025 №222/37)</t>
  </si>
  <si>
    <t>05 - Муниципальная программа "Спорт"</t>
  </si>
  <si>
    <t>02 - Муниципальная программа "Культура и и туризм"</t>
  </si>
  <si>
    <t xml:space="preserve"> 03 - Муниципальная программа "Образование"</t>
  </si>
  <si>
    <t>04 - Муниципальная программа "Социальная защита населения"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</si>
  <si>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</si>
  <si>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</si>
  <si>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</si>
  <si>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</si>
  <si>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инфраструктуры, энергоэффективности и отрасли обращения с отходами"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</si>
  <si>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</si>
  <si>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</si>
  <si>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</si>
  <si>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</si>
  <si>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</si>
  <si>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</si>
  <si>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</si>
  <si>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и капитальный ремонт объектов социальной инфраструктуры"</t>
  </si>
  <si>
    <t>95 - Руководство и управление в сфере установленных функций органов местного самоуправления</t>
  </si>
  <si>
    <t>99 - Непрограммные расходы</t>
  </si>
  <si>
    <t>Итого по непрограммным расходам</t>
  </si>
  <si>
    <t>Итого по муниципальным программам</t>
  </si>
  <si>
    <t xml:space="preserve"> рублей</t>
  </si>
  <si>
    <t>По состоянию на 01.01.2025 (тыс.руб)</t>
  </si>
  <si>
    <t>Защита населения и территории от чрезвычайных ситуаций природного и техногенного характера, пожарная безопасность</t>
  </si>
  <si>
    <t>1 00 00000 00 0000 000</t>
  </si>
  <si>
    <t>1 01 00000 00 0000 000</t>
  </si>
  <si>
    <t>НАЛОГИ НА ПРИБЫЛЬ, ДОХОДЫ</t>
  </si>
  <si>
    <t>1 01 02000 01 0000 110</t>
  </si>
  <si>
    <t>1 03 00000 00 0000 000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</si>
  <si>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</si>
  <si>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</si>
  <si>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</si>
  <si>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ТОВАРЫ (РАБОТЫ, УСЛУГИ), РЕАЛИЗУЕМЫЕ НА ТЕРРИТОРИИ РОССИЙСКОЙ ФЕДЕРАЦИИ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</si>
  <si>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</si>
  <si>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</si>
  <si>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</si>
  <si>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</si>
  <si>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 xml:space="preserve">Единый налог на вмененный доход для отдельных видов деятельности
</t>
  </si>
  <si>
    <t>1 05 03000 01 0000 110</t>
  </si>
  <si>
    <t xml:space="preserve">Единый сельскохозяйственный налог
</t>
  </si>
  <si>
    <t>1 05 04 000 02 0000 110</t>
  </si>
  <si>
    <t xml:space="preserve">Налог, взимаемый в связи с применением патентной системы налогообложения
</t>
  </si>
  <si>
    <t>1 05 07 000 01 0000 110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</si>
  <si>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</si>
  <si>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1 06 00000 00 0000 000</t>
  </si>
  <si>
    <t>НАЛОГИ НА ИМУЩЕСТВО</t>
  </si>
  <si>
    <t>1 06 01000 00 0000 110</t>
  </si>
  <si>
    <t>1 06 06000 00 0000 110</t>
  </si>
  <si>
    <t>Налог на имущество физических лиц</t>
  </si>
  <si>
    <t>Земельный налог</t>
  </si>
  <si>
    <t>1 08 00000 00 0000 000</t>
  </si>
  <si>
    <t>ГОСУДАРСТВЕННАЯ ПОШЛИНА</t>
  </si>
  <si>
    <t>1 09 00000 00 0000 000</t>
  </si>
  <si>
    <t>ЗАДОЛЖЕННОСТЬ И ПЕРЕРАСЧЕТЫ ПО ОТМЕНЕННЫМ НАЛОГАМ, СБОРАМ И ИНЫМ ОБЯЗАТЕЛЬНЫМ ПЛАТЕЖАМ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</si>
  <si>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</si>
  <si>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</si>
  <si>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</si>
  <si>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</si>
  <si>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</si>
  <si>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</si>
  <si>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</si>
  <si>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</si>
  <si>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</si>
  <si>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</si>
  <si>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</si>
  <si>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</si>
  <si>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</si>
  <si>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</si>
  <si>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</si>
  <si>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</si>
  <si>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</si>
  <si>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</si>
  <si>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</si>
  <si>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2 18 00000 00 0000 000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</si>
  <si>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</si>
  <si>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</si>
  <si>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ОТ ОКАЗАНИЯ ПЛАТНЫХ УСЛУГ  И КОМПЕНСАЦИИ ЗАТРАТ ГОСУДАРСТВА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</si>
  <si>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</si>
  <si>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
ИНФОРМАЦИЯ 
о ходе исполнения бюджета муниципального образования городской округ Люберцы Московской области
за 1 полугодие 2025 года</t>
  </si>
  <si>
    <r>
      <t xml:space="preserve">Исполнение по доходам бюджета муниципального образования городской округ Люберцы </t>
    </r>
    <r>
      <rPr>
        <sz val="11"/>
        <color rgb="FF000000"/>
        <rFont val="Times New Roman"/>
        <family val="1"/>
        <charset val="204"/>
      </rPr>
      <t>Московской области
 за 1 полугодие 2025 года</t>
    </r>
    <r>
      <rPr>
        <sz val="11"/>
        <color theme="1"/>
        <rFont val="Times New Roman"/>
        <family val="1"/>
        <charset val="204"/>
      </rPr>
      <t xml:space="preserve">          </t>
    </r>
  </si>
  <si>
    <t>Годовой план на 2025 год по отчету об исполнении бюджета за 1 полугодие 2025 года (ф.о. 0503117)</t>
  </si>
  <si>
    <t>Фактическое исполнение по состоянию на 01.07.2025 года (ф.о.  0503117)</t>
  </si>
  <si>
    <t>Отклонение от годового плана на 2025 год по РСД от 04.12.2024        № 196/32 (в ред.РСД от 26.03.2025)  по состоянию на 01.07.2025</t>
  </si>
  <si>
    <t>Отклонение фактического исполнения на 01.07.2025  и  годового плана на 2025 по отчету об исполнении бюджета</t>
  </si>
  <si>
    <t>% исполнения годового плана на 2025 год по РСД от 04.12.2024       № 196/32 (в ред. РСД от 26.03.2025 №222/37)  по состоянию  на 01.07.2025 года</t>
  </si>
  <si>
    <t>% исполнения годового плана на 2025 год по отчету об исполнении бюджета за полугодие 2025 год по состоянию на 01.07.2025</t>
  </si>
  <si>
    <t>Фактическое исполнение по состоянию на 01.07.2024 года (ф.о. 0503117)</t>
  </si>
  <si>
    <t>Исполнение по разделам подразделам классификации расходов бюджета муниципального образования 
городской округ Люберцы Московской области за 1 полугодие 2025 года</t>
  </si>
  <si>
    <t>Исполнение бюджета муниципального образования
городской округ Люберцы Московской области в разрезе муниципальных программ
за 1 полугодие  2025 года</t>
  </si>
  <si>
    <t>% исполнения годового плана на 2025 год по отчету об исполнении бюджета за 1 полугодие 2025 год по состоянию на 01.07.2025</t>
  </si>
  <si>
    <t>По состоянию на 01.07.2025          (тыс.руб)</t>
  </si>
  <si>
    <t>Отклонения объема долга на 01.07.2025 к 01.01.2025</t>
  </si>
  <si>
    <t>Долговые обязательства в иностранной валюте по состоянию на 01.07.2025 отсутствуют.</t>
  </si>
  <si>
    <t>19 - Муниципальная программа "Переселение граждан из аварийного жилищного фонда"</t>
  </si>
  <si>
    <r>
      <t xml:space="preserve">             Доходы бюджета муниципального образования городской округ Люберцы Московской области за 1 полугодие 2025 года составили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10 576 613,4 тыс. рублей или 42,3 % от годовых плановых назначений.</t>
    </r>
  </si>
  <si>
    <t xml:space="preserve">         Общая сумма долговых обязательств бюджета на 01.07.2025 составила 350 000 тыс.рублей.</t>
  </si>
  <si>
    <t xml:space="preserve">        По итогам исполнения бюджета за 1 полугодие 2025 года сложился профицит бюджета в размере 830 097,0 тыс. рублей.</t>
  </si>
  <si>
    <t xml:space="preserve">           Расходы бюджета исполнены в объеме 9 746 516,5  тыс. рублей, что составляет 37,5 % от плановых годовых показателей.</t>
  </si>
  <si>
    <t xml:space="preserve">         В бюджетной сфере округа в настоящее время трудится более 9 тысяч человек. Всего за 1 полугодие 2025 года расходы на выплату заработной платы муниципальных учреждений составили 3 767 129,1 тыс. руб. или 38,7% от общего объема расходов бюджета. Фактическая численность муниципальных служащих органов местного самоуправления муниципального образования городской округ Люберцы Московской области на 01.07.2025 года составила 144 человек, расходы на денежное содержание которых за 1 полугодие 2025 года составили  114 689,5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</si>
</sst>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р_._-;\-* #,##0.00\ _р_._-;_-* &quot;-&quot;??\ _р_._-;_-@_-"/>
    <numFmt numFmtId="164" formatCode="#,##0.0"/>
    <numFmt numFmtId="165" formatCode="_-* #,##0\ _р_._-;\-* #,##0\ _р_._-;_-* &quot;-&quot;??\ _р_._-;_-@_-"/>
    <numFmt numFmtId="166" formatCode="0.0"/>
    <numFmt numFmtId="167" formatCode="[&gt;=0.005]#,##0.00;[&lt;=-0.005]\-#,##0.00;#,##0.00"/>
    <numFmt numFmtId="168" formatCode="[&gt;=0.005]#,##0.00;[Red][&lt;=-0.005]\-#,##0.00;#,##0.00"/>
    <numFmt numFmtId="169" formatCode="#,##0.00_ ;[Red]\-#,##0.00\ "/>
    <numFmt numFmtId="170" formatCode="#,##0.0_ ;[Red]\-#,##0.0\ "/>
    <numFmt numFmtId="171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0F2F1"/>
        <bgColor rgb="FFEDE7F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>
      <alignment horizontal="center" vertical="center" wrapText="1"/>
      <protection locked="0" hidden="1"/>
    </xf>
    <xf numFmtId="49" fontId="4" fillId="0" borderId="0">
      <alignment horizontal="left" vertical="center" wrapText="1"/>
      <protection locked="0" hidden="1"/>
    </xf>
    <xf numFmtId="0" fontId="4" fillId="0" borderId="0" applyProtection="0"/>
    <xf numFmtId="49" fontId="5" fillId="0" borderId="0">
      <alignment horizontal="center" vertical="top" wrapText="1"/>
      <protection locked="0" hidden="1"/>
    </xf>
    <xf numFmtId="49" fontId="6" fillId="0" borderId="0">
      <alignment horizontal="center" wrapText="1"/>
      <protection locked="0" hidden="1"/>
    </xf>
    <xf numFmtId="0" fontId="4" fillId="0" borderId="0">
      <alignment horizontal="center" vertical="top" wrapText="1"/>
      <protection locked="0" hidden="1"/>
    </xf>
    <xf numFmtId="0" fontId="4" fillId="0" borderId="0">
      <alignment horizontal="left" wrapText="1"/>
      <protection locked="0" hidden="1"/>
    </xf>
    <xf numFmtId="49" fontId="11" fillId="0" borderId="0">
      <alignment horizontal="center" vertical="top" wrapText="1"/>
      <protection locked="0" hidden="1"/>
    </xf>
    <xf numFmtId="0" fontId="4" fillId="0" borderId="0">
      <alignment horizontal="left" vertical="top" wrapText="1"/>
      <protection locked="0" hidden="1"/>
    </xf>
    <xf numFmtId="49" fontId="8" fillId="0" borderId="0">
      <alignment horizontal="right" vertical="top" wrapText="1"/>
      <protection locked="0" hidden="1"/>
    </xf>
    <xf numFmtId="0" fontId="4" fillId="0" borderId="0">
      <alignment horizontal="right" vertical="top" wrapText="1"/>
      <protection locked="0" hidden="1"/>
    </xf>
    <xf numFmtId="0" fontId="12" fillId="0" borderId="0"/>
    <xf numFmtId="0" fontId="16" fillId="4" borderId="3" applyNumberFormat="0" applyFont="0" applyBorder="0" applyAlignment="0" applyProtection="0">
      <alignment horizontal="left" wrapText="1"/>
    </xf>
    <xf numFmtId="43" fontId="12" fillId="0" borderId="0" applyFont="0" applyFill="0" applyBorder="0" applyAlignment="0" applyProtection="0"/>
  </cellStyleXfs>
  <cellXfs count="148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49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3" fontId="1" fillId="0" borderId="0" xfId="3" applyNumberFormat="1" applyFont="1" applyBorder="1" applyAlignment="1" applyProtection="1">
      <alignment horizontal="left" vertical="top" wrapText="1"/>
      <protection locked="0" hidden="1"/>
    </xf>
    <xf numFmtId="0" fontId="2" fillId="2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9" fillId="0" borderId="0" xfId="0" applyFont="1"/>
    <xf numFmtId="164" fontId="14" fillId="0" borderId="0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/>
    <xf numFmtId="49" fontId="0" fillId="0" borderId="1" xfId="0" applyNumberForma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166" fontId="0" fillId="0" borderId="0" xfId="0" applyNumberFormat="1"/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wrapText="1"/>
    </xf>
    <xf numFmtId="0" fontId="20" fillId="0" borderId="0" xfId="0" applyFont="1"/>
    <xf numFmtId="166" fontId="20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0" fillId="0" borderId="0" xfId="0" applyFont="1" applyBorder="1"/>
    <xf numFmtId="0" fontId="14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166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49" fontId="13" fillId="0" borderId="0" xfId="3" applyNumberFormat="1" applyFont="1" applyBorder="1" applyAlignment="1" applyProtection="1">
      <alignment horizontal="left" vertical="top" wrapText="1"/>
      <protection locked="0" hidden="1"/>
    </xf>
    <xf numFmtId="166" fontId="13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Border="1" applyAlignment="1" applyProtection="1">
      <alignment horizontal="left" vertical="top" wrapText="1"/>
      <protection locked="0" hidden="1"/>
    </xf>
    <xf numFmtId="166" fontId="14" fillId="0" borderId="0" xfId="3" applyNumberFormat="1" applyFont="1" applyBorder="1" applyAlignment="1" applyProtection="1">
      <alignment horizontal="left" vertical="top" wrapText="1"/>
      <protection locked="0" hidden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3" fillId="0" borderId="4" xfId="3" applyNumberFormat="1" applyFont="1" applyBorder="1" applyAlignment="1" applyProtection="1">
      <alignment horizontal="left" vertical="top" wrapText="1"/>
      <protection locked="0" hidden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left" vertical="top" wrapText="1"/>
      <protection locked="0" hidden="1"/>
    </xf>
    <xf numFmtId="49" fontId="14" fillId="0" borderId="2" xfId="3" applyNumberFormat="1" applyFont="1" applyBorder="1" applyAlignment="1" applyProtection="1">
      <alignment horizontal="left" vertical="top" wrapText="1"/>
      <protection locked="0" hidden="1"/>
    </xf>
    <xf numFmtId="3" fontId="14" fillId="0" borderId="1" xfId="3" applyNumberFormat="1" applyFont="1" applyBorder="1" applyAlignment="1" applyProtection="1">
      <alignment horizontal="center" vertical="center" wrapText="1"/>
      <protection locked="0" hidden="1"/>
    </xf>
    <xf numFmtId="0" fontId="14" fillId="0" borderId="0" xfId="0" applyFont="1" applyBorder="1" applyAlignment="1">
      <alignment horizontal="left" vertical="center" wrapText="1"/>
    </xf>
    <xf numFmtId="3" fontId="14" fillId="0" borderId="0" xfId="3" applyNumberFormat="1" applyFont="1" applyBorder="1" applyAlignment="1" applyProtection="1">
      <alignment horizontal="center" vertical="top" wrapText="1"/>
      <protection locked="0" hidden="1"/>
    </xf>
    <xf numFmtId="3" fontId="14" fillId="0" borderId="0" xfId="3" applyNumberFormat="1" applyFont="1" applyBorder="1" applyAlignment="1" applyProtection="1">
      <alignment horizontal="center" vertical="center" wrapText="1"/>
      <protection locked="0" hidden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165" fontId="24" fillId="2" borderId="9" xfId="14" applyNumberFormat="1" applyFont="1" applyFill="1" applyBorder="1" applyAlignment="1">
      <alignment vertical="center" wrapText="1"/>
    </xf>
    <xf numFmtId="165" fontId="24" fillId="2" borderId="9" xfId="14" applyNumberFormat="1" applyFont="1" applyFill="1" applyBorder="1" applyAlignment="1">
      <alignment horizontal="center" vertical="center" wrapText="1"/>
    </xf>
    <xf numFmtId="4" fontId="25" fillId="2" borderId="9" xfId="14" applyNumberFormat="1" applyFont="1" applyFill="1" applyBorder="1" applyAlignment="1">
      <alignment vertical="center" wrapText="1"/>
    </xf>
    <xf numFmtId="4" fontId="27" fillId="0" borderId="1" xfId="14" applyNumberFormat="1" applyFont="1" applyBorder="1" applyAlignment="1">
      <alignment horizontal="right" vertical="center" wrapText="1"/>
    </xf>
    <xf numFmtId="4" fontId="25" fillId="2" borderId="9" xfId="14" applyNumberFormat="1" applyFont="1" applyFill="1" applyBorder="1" applyAlignment="1">
      <alignment horizontal="right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wrapText="1"/>
    </xf>
    <xf numFmtId="4" fontId="25" fillId="3" borderId="9" xfId="14" applyNumberFormat="1" applyFont="1" applyFill="1" applyBorder="1" applyAlignment="1">
      <alignment horizontal="right" vertical="center" wrapText="1"/>
    </xf>
    <xf numFmtId="166" fontId="25" fillId="2" borderId="9" xfId="14" applyNumberFormat="1" applyFont="1" applyFill="1" applyBorder="1" applyAlignment="1">
      <alignment vertical="center" wrapText="1"/>
    </xf>
    <xf numFmtId="166" fontId="25" fillId="3" borderId="9" xfId="14" applyNumberFormat="1" applyFont="1" applyFill="1" applyBorder="1" applyAlignment="1">
      <alignment horizontal="right" vertical="center" wrapText="1"/>
    </xf>
    <xf numFmtId="166" fontId="28" fillId="0" borderId="1" xfId="0" applyNumberFormat="1" applyFont="1" applyBorder="1" applyAlignment="1">
      <alignment horizontal="right" wrapText="1"/>
    </xf>
    <xf numFmtId="166" fontId="27" fillId="0" borderId="1" xfId="14" applyNumberFormat="1" applyFont="1" applyBorder="1" applyAlignment="1">
      <alignment horizontal="right" vertical="center" wrapText="1"/>
    </xf>
    <xf numFmtId="166" fontId="25" fillId="2" borderId="9" xfId="14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 vertical="center" wrapText="1"/>
    </xf>
    <xf numFmtId="167" fontId="28" fillId="0" borderId="1" xfId="0" applyNumberFormat="1" applyFont="1" applyBorder="1" applyAlignment="1">
      <alignment horizontal="right" wrapText="1"/>
    </xf>
    <xf numFmtId="167" fontId="29" fillId="0" borderId="1" xfId="0" applyNumberFormat="1" applyFont="1" applyBorder="1" applyAlignment="1">
      <alignment horizontal="right" wrapText="1"/>
    </xf>
    <xf numFmtId="166" fontId="29" fillId="0" borderId="1" xfId="0" applyNumberFormat="1" applyFont="1" applyBorder="1" applyAlignment="1">
      <alignment horizontal="right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30" fillId="0" borderId="12" xfId="0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25" fillId="0" borderId="1" xfId="3" applyNumberFormat="1" applyFont="1" applyBorder="1" applyAlignment="1" applyProtection="1">
      <alignment horizontal="center" vertical="center" wrapText="1"/>
      <protection locked="0" hidden="1"/>
    </xf>
    <xf numFmtId="4" fontId="8" fillId="0" borderId="1" xfId="3" applyNumberFormat="1" applyFont="1" applyBorder="1" applyAlignment="1" applyProtection="1">
      <alignment horizontal="center" vertical="center" wrapText="1"/>
      <protection locked="0" hidden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9" fontId="28" fillId="0" borderId="1" xfId="0" applyNumberFormat="1" applyFont="1" applyBorder="1" applyAlignment="1">
      <alignment horizontal="center" vertical="center"/>
    </xf>
    <xf numFmtId="4" fontId="26" fillId="2" borderId="9" xfId="14" applyNumberFormat="1" applyFont="1" applyFill="1" applyBorder="1" applyAlignment="1">
      <alignment horizontal="right" vertical="center" wrapText="1"/>
    </xf>
    <xf numFmtId="4" fontId="26" fillId="3" borderId="9" xfId="14" applyNumberFormat="1" applyFont="1" applyFill="1" applyBorder="1" applyAlignment="1">
      <alignment horizontal="right" vertical="center" wrapText="1"/>
    </xf>
    <xf numFmtId="4" fontId="26" fillId="2" borderId="9" xfId="14" applyNumberFormat="1" applyFont="1" applyFill="1" applyBorder="1" applyAlignment="1">
      <alignment vertical="center" wrapText="1"/>
    </xf>
    <xf numFmtId="4" fontId="26" fillId="3" borderId="9" xfId="14" applyNumberFormat="1" applyFont="1" applyFill="1" applyBorder="1" applyAlignment="1">
      <alignment vertical="center" wrapText="1"/>
    </xf>
    <xf numFmtId="167" fontId="15" fillId="0" borderId="13" xfId="0" applyNumberFormat="1" applyFont="1" applyBorder="1" applyAlignment="1">
      <alignment horizontal="right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wrapText="1"/>
    </xf>
    <xf numFmtId="167" fontId="28" fillId="0" borderId="13" xfId="0" applyNumberFormat="1" applyFont="1" applyBorder="1" applyAlignment="1">
      <alignment horizontal="center" vertical="center" wrapText="1"/>
    </xf>
    <xf numFmtId="170" fontId="28" fillId="0" borderId="1" xfId="0" applyNumberFormat="1" applyFont="1" applyBorder="1" applyAlignment="1">
      <alignment horizontal="center" vertical="center"/>
    </xf>
    <xf numFmtId="169" fontId="28" fillId="0" borderId="13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wrapText="1"/>
    </xf>
    <xf numFmtId="4" fontId="26" fillId="0" borderId="1" xfId="14" applyNumberFormat="1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right" wrapText="1"/>
    </xf>
    <xf numFmtId="167" fontId="26" fillId="0" borderId="1" xfId="0" applyNumberFormat="1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171" fontId="15" fillId="0" borderId="13" xfId="0" applyNumberFormat="1" applyFont="1" applyBorder="1" applyAlignment="1">
      <alignment horizontal="center" vertical="center" wrapText="1"/>
    </xf>
    <xf numFmtId="4" fontId="32" fillId="0" borderId="12" xfId="0" applyNumberFormat="1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8" fontId="28" fillId="0" borderId="13" xfId="0" applyNumberFormat="1" applyFont="1" applyBorder="1" applyAlignment="1">
      <alignment horizontal="center" vertical="center"/>
    </xf>
    <xf numFmtId="4" fontId="25" fillId="0" borderId="13" xfId="3" applyNumberFormat="1" applyFont="1" applyBorder="1" applyAlignment="1" applyProtection="1">
      <alignment horizontal="center" vertical="center" wrapText="1"/>
      <protection locked="0" hidden="1"/>
    </xf>
    <xf numFmtId="4" fontId="26" fillId="0" borderId="13" xfId="3" applyNumberFormat="1" applyFont="1" applyBorder="1" applyAlignment="1" applyProtection="1">
      <alignment horizontal="center" vertical="center" wrapText="1"/>
      <protection locked="0" hidden="1"/>
    </xf>
    <xf numFmtId="4" fontId="25" fillId="0" borderId="13" xfId="0" applyNumberFormat="1" applyFont="1" applyBorder="1" applyAlignment="1">
      <alignment horizontal="center"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0" xfId="3" applyNumberFormat="1" applyFont="1" applyFill="1" applyBorder="1" applyAlignment="1" applyProtection="1">
      <alignment horizontal="left" vertical="top" wrapText="1"/>
      <protection locked="0" hidden="1"/>
    </xf>
    <xf numFmtId="0" fontId="0" fillId="0" borderId="0" xfId="0" applyAlignment="1">
      <alignment wrapText="1"/>
    </xf>
    <xf numFmtId="49" fontId="14" fillId="0" borderId="1" xfId="3" applyNumberFormat="1" applyFont="1" applyBorder="1" applyAlignment="1" applyProtection="1">
      <alignment horizontal="center" vertical="top" wrapText="1"/>
      <protection locked="0" hidden="1"/>
    </xf>
    <xf numFmtId="0" fontId="0" fillId="0" borderId="1" xfId="0" applyBorder="1" applyAlignment="1">
      <alignment horizontal="center" vertical="top" wrapText="1"/>
    </xf>
    <xf numFmtId="0" fontId="1" fillId="0" borderId="1" xfId="3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center" wrapText="1"/>
    </xf>
    <xf numFmtId="49" fontId="2" fillId="0" borderId="1" xfId="3" applyNumberFormat="1" applyFont="1" applyBorder="1" applyAlignment="1" applyProtection="1">
      <alignment horizontal="left" vertical="top" wrapText="1"/>
      <protection locked="0" hidden="1"/>
    </xf>
    <xf numFmtId="49" fontId="14" fillId="0" borderId="6" xfId="3" applyNumberFormat="1" applyFont="1" applyBorder="1" applyAlignment="1" applyProtection="1">
      <alignment horizontal="center" vertical="top" wrapText="1"/>
      <protection locked="0" hidden="1"/>
    </xf>
    <xf numFmtId="49" fontId="14" fillId="0" borderId="4" xfId="3" applyNumberFormat="1" applyFont="1" applyBorder="1" applyAlignment="1" applyProtection="1">
      <alignment horizontal="center" vertical="top" wrapText="1"/>
      <protection locked="0" hidden="1"/>
    </xf>
    <xf numFmtId="49" fontId="14" fillId="0" borderId="0" xfId="3" applyNumberFormat="1" applyFont="1" applyBorder="1" applyAlignment="1" applyProtection="1">
      <alignment horizontal="center" vertical="top" wrapText="1"/>
      <protection locked="0" hidden="1"/>
    </xf>
    <xf numFmtId="0" fontId="17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49" fontId="14" fillId="0" borderId="10" xfId="3" applyNumberFormat="1" applyFont="1" applyBorder="1" applyAlignment="1" applyProtection="1">
      <alignment horizontal="center" vertical="top" wrapText="1"/>
      <protection locked="0" hidden="1"/>
    </xf>
    <xf numFmtId="49" fontId="14" fillId="0" borderId="11" xfId="3" applyNumberFormat="1" applyFont="1" applyBorder="1" applyAlignment="1" applyProtection="1">
      <alignment horizontal="center" vertical="top" wrapText="1"/>
      <protection locked="0" hidden="1"/>
    </xf>
    <xf numFmtId="49" fontId="14" fillId="0" borderId="7" xfId="3" applyNumberFormat="1" applyFont="1" applyBorder="1" applyAlignment="1" applyProtection="1">
      <alignment horizontal="center" vertical="top" wrapText="1"/>
      <protection locked="0" hidden="1"/>
    </xf>
    <xf numFmtId="49" fontId="14" fillId="0" borderId="8" xfId="3" applyNumberFormat="1" applyFont="1" applyBorder="1" applyAlignment="1" applyProtection="1">
      <alignment horizontal="center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164" fontId="20" fillId="0" borderId="0" xfId="0" applyNumberFormat="1" applyFont="1"/>
  </cellXfs>
  <cellStyles count="15">
    <cellStyle name="2" xfId="13" xr:uid="{ED5D654A-07D4-4550-AC48-AB0D64BC1853}"/>
    <cellStyle name="Денежный [0] 2" xfId="1" xr:uid="{00000000-0005-0000-0000-000000000000}"/>
    <cellStyle name="Денежный [0] 3" xfId="10" xr:uid="{00000000-0005-0000-0000-000001000000}"/>
    <cellStyle name="Денежный 2" xfId="2" xr:uid="{00000000-0005-0000-0000-000002000000}"/>
    <cellStyle name="Денежный 3" xfId="9" xr:uid="{00000000-0005-0000-0000-000003000000}"/>
    <cellStyle name="Обычный" xfId="0" builtinId="0"/>
    <cellStyle name="Обычный 2" xfId="3" xr:uid="{00000000-0005-0000-0000-000005000000}"/>
    <cellStyle name="Обычный 3" xfId="12" xr:uid="{00000000-0005-0000-0000-000006000000}"/>
    <cellStyle name="Процентный 2" xfId="4" xr:uid="{00000000-0005-0000-0000-000007000000}"/>
    <cellStyle name="Процентный 3" xfId="11" xr:uid="{00000000-0005-0000-0000-000008000000}"/>
    <cellStyle name="Финансовый" xfId="14" builtinId="3"/>
    <cellStyle name="Финансовый [0] 2" xfId="5" xr:uid="{00000000-0005-0000-0000-000009000000}"/>
    <cellStyle name="Финансовый [0] 3" xfId="8" xr:uid="{00000000-0005-0000-0000-00000A000000}"/>
    <cellStyle name="Финансовый 2" xfId="6" xr:uid="{00000000-0005-0000-0000-00000B000000}"/>
    <cellStyle name="Финансовый 3" xfId="7" xr:uid="{00000000-0005-0000-0000-00000C000000}"/>
  </cellStyles>
  <dxfs count="0"/>
  <tableStyles count="0" defaultTableStyle="TableStyleMedium2" defaultPivotStyle="PivotStyleMedium9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topLeftCell="B1" zoomScaleNormal="100" workbookViewId="0">
      <selection activeCell="B1" sqref="B1:K1"/>
    </sheetView>
  </sheetViews>
  <sheetFormatPr defaultRowHeight="15" x14ac:dyDescent="0.25"/>
  <cols>
    <col min="1" max="1" width="20.7109375" customWidth="1"/>
    <col min="2" max="2" width="39.5703125" customWidth="1"/>
    <col min="3" max="3" width="17.28515625" customWidth="1"/>
    <col min="4" max="4" width="19.140625" customWidth="1"/>
    <col min="5" max="6" width="17.28515625" customWidth="1"/>
    <col min="7" max="7" width="17.7109375" customWidth="1"/>
    <col min="8" max="8" width="17.28515625" customWidth="1"/>
    <col min="9" max="9" width="17.28515625" style="27" customWidth="1"/>
    <col min="10" max="10" width="17.28515625" customWidth="1"/>
    <col min="11" max="11" width="19.28515625" customWidth="1"/>
    <col min="13" max="13" width="44.28515625" customWidth="1"/>
    <col min="14" max="14" width="22.42578125" customWidth="1"/>
  </cols>
  <sheetData>
    <row r="1" spans="1:11" ht="70.5" customHeight="1" x14ac:dyDescent="0.25">
      <c r="B1" s="136" t="s">
        <v>192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1:11" ht="48" customHeight="1" x14ac:dyDescent="0.25">
      <c r="B2" s="137" t="s">
        <v>208</v>
      </c>
      <c r="C2" s="137"/>
      <c r="D2" s="137"/>
      <c r="E2" s="137"/>
      <c r="F2" s="137"/>
      <c r="G2" s="137"/>
      <c r="H2" s="137"/>
      <c r="I2" s="137"/>
      <c r="J2" s="137"/>
      <c r="K2" s="137"/>
    </row>
    <row r="3" spans="1:11" ht="40.5" customHeight="1" x14ac:dyDescent="0.25">
      <c r="B3" s="138" t="s">
        <v>193</v>
      </c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25">
      <c r="K4" t="s">
        <v>135</v>
      </c>
    </row>
    <row r="5" spans="1:11" ht="156" customHeight="1" x14ac:dyDescent="0.25">
      <c r="A5" s="2" t="s">
        <v>62</v>
      </c>
      <c r="B5" s="2" t="s">
        <v>44</v>
      </c>
      <c r="C5" s="2" t="s">
        <v>113</v>
      </c>
      <c r="D5" s="2" t="s">
        <v>194</v>
      </c>
      <c r="E5" s="3" t="s">
        <v>195</v>
      </c>
      <c r="F5" s="3" t="s">
        <v>196</v>
      </c>
      <c r="G5" s="17" t="s">
        <v>197</v>
      </c>
      <c r="H5" s="3" t="s">
        <v>198</v>
      </c>
      <c r="I5" s="28" t="s">
        <v>199</v>
      </c>
      <c r="J5" s="17" t="s">
        <v>200</v>
      </c>
      <c r="K5" s="3" t="s">
        <v>63</v>
      </c>
    </row>
    <row r="6" spans="1:11" x14ac:dyDescent="0.25">
      <c r="A6" s="2">
        <v>1</v>
      </c>
      <c r="B6" s="16">
        <v>2</v>
      </c>
      <c r="C6" s="16">
        <v>3</v>
      </c>
      <c r="D6" s="16">
        <v>4</v>
      </c>
      <c r="E6" s="3">
        <v>5</v>
      </c>
      <c r="F6" s="3">
        <v>6</v>
      </c>
      <c r="G6" s="3">
        <v>7</v>
      </c>
      <c r="H6" s="22">
        <v>8</v>
      </c>
      <c r="I6" s="17">
        <v>9</v>
      </c>
      <c r="J6" s="3">
        <v>10</v>
      </c>
      <c r="K6" s="3">
        <v>11</v>
      </c>
    </row>
    <row r="7" spans="1:11" x14ac:dyDescent="0.25">
      <c r="A7" s="60" t="s">
        <v>138</v>
      </c>
      <c r="B7" s="59" t="s">
        <v>0</v>
      </c>
      <c r="C7" s="61">
        <f>C8+C10+C12+C18+C21+C22+C23+C24+C25+C26+C27+C28</f>
        <v>11869644000</v>
      </c>
      <c r="D7" s="61">
        <f>D8+D10+D12+D18+D21+D22+D23+D24+D25+D26+D27+D28</f>
        <v>11869644000</v>
      </c>
      <c r="E7" s="100">
        <f>E8+E10+E12+E18+E21+E22+E23+E24+E25+E26+E27+E28</f>
        <v>5312692465.9300013</v>
      </c>
      <c r="F7" s="61">
        <f>E7-C7</f>
        <v>-6556951534.0699987</v>
      </c>
      <c r="G7" s="61">
        <f>E7-D7</f>
        <v>-6556951534.0699987</v>
      </c>
      <c r="H7" s="67">
        <f>SUM(E7/C7*100)</f>
        <v>44.75865043576708</v>
      </c>
      <c r="I7" s="67">
        <f>SUM(E7/D7*100)</f>
        <v>44.75865043576708</v>
      </c>
      <c r="J7" s="100">
        <f>J8+J10+J12+J18+J21+J22+J23+J24+J25+J26+J27+J28</f>
        <v>4079770316.4399991</v>
      </c>
      <c r="K7" s="67">
        <f t="shared" ref="K7:K36" si="0">SUM(E7/J7*100)</f>
        <v>130.22038139063298</v>
      </c>
    </row>
    <row r="8" spans="1:11" x14ac:dyDescent="0.25">
      <c r="A8" s="53" t="s">
        <v>139</v>
      </c>
      <c r="B8" s="54" t="s">
        <v>140</v>
      </c>
      <c r="C8" s="66">
        <f>C9</f>
        <v>4605155000</v>
      </c>
      <c r="D8" s="66">
        <f t="shared" ref="D8:E8" si="1">D9</f>
        <v>4605155000</v>
      </c>
      <c r="E8" s="99">
        <f t="shared" si="1"/>
        <v>1884302584.21</v>
      </c>
      <c r="F8" s="66">
        <f>E8-C8</f>
        <v>-2720852415.79</v>
      </c>
      <c r="G8" s="66">
        <f t="shared" ref="G8:G36" si="2">E8-D8</f>
        <v>-2720852415.79</v>
      </c>
      <c r="H8" s="68">
        <f t="shared" ref="H8:H36" si="3">SUM(E8/C8*100)</f>
        <v>40.917245656443704</v>
      </c>
      <c r="I8" s="68">
        <f t="shared" ref="I8:I36" si="4">SUM(E8/D8*100)</f>
        <v>40.917245656443704</v>
      </c>
      <c r="J8" s="101">
        <f>J9</f>
        <v>1315378614.3900001</v>
      </c>
      <c r="K8" s="68">
        <f t="shared" si="0"/>
        <v>143.25172719064125</v>
      </c>
    </row>
    <row r="9" spans="1:11" x14ac:dyDescent="0.25">
      <c r="A9" s="55" t="s">
        <v>141</v>
      </c>
      <c r="B9" s="15" t="s">
        <v>1</v>
      </c>
      <c r="C9" s="65">
        <v>4605155000</v>
      </c>
      <c r="D9" s="65">
        <v>4605155000</v>
      </c>
      <c r="E9" s="108">
        <v>1884302584.21</v>
      </c>
      <c r="F9" s="65">
        <f t="shared" ref="F9:F36" si="5">E9-C9</f>
        <v>-2720852415.79</v>
      </c>
      <c r="G9" s="65">
        <f t="shared" si="2"/>
        <v>-2720852415.79</v>
      </c>
      <c r="H9" s="69">
        <f t="shared" si="3"/>
        <v>40.917245656443704</v>
      </c>
      <c r="I9" s="69">
        <f t="shared" si="4"/>
        <v>40.917245656443704</v>
      </c>
      <c r="J9" s="102">
        <v>1315378614.3900001</v>
      </c>
      <c r="K9" s="69">
        <f t="shared" si="0"/>
        <v>143.25172719064125</v>
      </c>
    </row>
    <row r="10" spans="1:11" ht="37.5" customHeight="1" x14ac:dyDescent="0.25">
      <c r="A10" s="53" t="s">
        <v>142</v>
      </c>
      <c r="B10" s="54" t="s">
        <v>146</v>
      </c>
      <c r="C10" s="62">
        <f>C11</f>
        <v>42563000</v>
      </c>
      <c r="D10" s="62">
        <f t="shared" ref="D10:E10" si="6">D11</f>
        <v>42563000</v>
      </c>
      <c r="E10" s="109">
        <f t="shared" si="6"/>
        <v>17268248.48</v>
      </c>
      <c r="F10" s="62">
        <f t="shared" si="5"/>
        <v>-25294751.52</v>
      </c>
      <c r="G10" s="62">
        <f t="shared" si="2"/>
        <v>-25294751.52</v>
      </c>
      <c r="H10" s="70">
        <f t="shared" si="3"/>
        <v>40.571032305053684</v>
      </c>
      <c r="I10" s="70">
        <f t="shared" si="4"/>
        <v>40.571032305053684</v>
      </c>
      <c r="J10" s="103">
        <f>J11</f>
        <v>18091810.120000001</v>
      </c>
      <c r="K10" s="70">
        <f t="shared" si="0"/>
        <v>95.447875947528459</v>
      </c>
    </row>
    <row r="11" spans="1:11" ht="24.75" customHeight="1" x14ac:dyDescent="0.25">
      <c r="A11" s="55" t="s">
        <v>143</v>
      </c>
      <c r="B11" s="56" t="s">
        <v>144</v>
      </c>
      <c r="C11" s="73">
        <v>42563000</v>
      </c>
      <c r="D11" s="73">
        <v>42563000</v>
      </c>
      <c r="E11" s="110">
        <v>17268248.48</v>
      </c>
      <c r="F11" s="73">
        <f t="shared" si="5"/>
        <v>-25294751.52</v>
      </c>
      <c r="G11" s="73">
        <f t="shared" si="2"/>
        <v>-25294751.52</v>
      </c>
      <c r="H11" s="69">
        <f t="shared" si="3"/>
        <v>40.571032305053684</v>
      </c>
      <c r="I11" s="69">
        <f t="shared" si="4"/>
        <v>40.571032305053684</v>
      </c>
      <c r="J11" s="102">
        <v>18091810.120000001</v>
      </c>
      <c r="K11" s="69">
        <f t="shared" si="0"/>
        <v>95.447875947528459</v>
      </c>
    </row>
    <row r="12" spans="1:11" x14ac:dyDescent="0.25">
      <c r="A12" s="53" t="s">
        <v>145</v>
      </c>
      <c r="B12" s="54" t="s">
        <v>147</v>
      </c>
      <c r="C12" s="66">
        <f>C13+C14+C15+C16+C17</f>
        <v>4040795000</v>
      </c>
      <c r="D12" s="66">
        <f t="shared" ref="D12:E12" si="7">D13+D14+D15+D16+D17</f>
        <v>4040795000</v>
      </c>
      <c r="E12" s="99">
        <f t="shared" si="7"/>
        <v>2141627673.6100004</v>
      </c>
      <c r="F12" s="66">
        <f t="shared" si="5"/>
        <v>-1899167326.3899996</v>
      </c>
      <c r="G12" s="66">
        <f t="shared" si="2"/>
        <v>-1899167326.3899996</v>
      </c>
      <c r="H12" s="68">
        <f t="shared" si="3"/>
        <v>53.000156494204745</v>
      </c>
      <c r="I12" s="68">
        <f t="shared" si="4"/>
        <v>53.000156494204745</v>
      </c>
      <c r="J12" s="99">
        <f t="shared" ref="J12" si="8">J13+J14+J15+J16+J17</f>
        <v>1721451960.4299998</v>
      </c>
      <c r="K12" s="68">
        <f t="shared" si="0"/>
        <v>124.40821601986762</v>
      </c>
    </row>
    <row r="13" spans="1:11" ht="24" x14ac:dyDescent="0.25">
      <c r="A13" s="55" t="s">
        <v>148</v>
      </c>
      <c r="B13" s="56" t="s">
        <v>149</v>
      </c>
      <c r="C13" s="73">
        <v>3631087000</v>
      </c>
      <c r="D13" s="73">
        <v>3631087000</v>
      </c>
      <c r="E13" s="110">
        <v>1894311954.3900001</v>
      </c>
      <c r="F13" s="73">
        <f t="shared" si="5"/>
        <v>-1736775045.6099999</v>
      </c>
      <c r="G13" s="73">
        <f t="shared" si="2"/>
        <v>-1736775045.6099999</v>
      </c>
      <c r="H13" s="69">
        <f t="shared" si="3"/>
        <v>52.16928028411327</v>
      </c>
      <c r="I13" s="69">
        <f t="shared" si="4"/>
        <v>52.16928028411327</v>
      </c>
      <c r="J13" s="102">
        <v>1525704913.8299999</v>
      </c>
      <c r="K13" s="69">
        <f t="shared" si="0"/>
        <v>124.15978589429069</v>
      </c>
    </row>
    <row r="14" spans="1:11" ht="36" customHeight="1" x14ac:dyDescent="0.25">
      <c r="A14" s="55" t="s">
        <v>150</v>
      </c>
      <c r="B14" s="56" t="s">
        <v>151</v>
      </c>
      <c r="C14" s="73">
        <v>20000</v>
      </c>
      <c r="D14" s="73">
        <v>20000</v>
      </c>
      <c r="E14" s="110">
        <v>38331.629999999997</v>
      </c>
      <c r="F14" s="73">
        <f t="shared" si="5"/>
        <v>18331.629999999997</v>
      </c>
      <c r="G14" s="73">
        <f t="shared" si="2"/>
        <v>18331.629999999997</v>
      </c>
      <c r="H14" s="69">
        <f t="shared" si="3"/>
        <v>191.65815000000001</v>
      </c>
      <c r="I14" s="69">
        <f t="shared" si="4"/>
        <v>191.65815000000001</v>
      </c>
      <c r="J14" s="102">
        <v>198107.24</v>
      </c>
      <c r="K14" s="69">
        <f t="shared" si="0"/>
        <v>19.348929398037143</v>
      </c>
    </row>
    <row r="15" spans="1:11" ht="28.5" customHeight="1" x14ac:dyDescent="0.25">
      <c r="A15" s="55" t="s">
        <v>152</v>
      </c>
      <c r="B15" s="56" t="s">
        <v>153</v>
      </c>
      <c r="C15" s="73">
        <v>1263000</v>
      </c>
      <c r="D15" s="73">
        <v>1263000</v>
      </c>
      <c r="E15" s="110">
        <v>204103</v>
      </c>
      <c r="F15" s="73">
        <f t="shared" si="5"/>
        <v>-1058897</v>
      </c>
      <c r="G15" s="73">
        <f t="shared" si="2"/>
        <v>-1058897</v>
      </c>
      <c r="H15" s="69">
        <f t="shared" si="3"/>
        <v>16.160174188440219</v>
      </c>
      <c r="I15" s="69">
        <f t="shared" si="4"/>
        <v>16.160174188440219</v>
      </c>
      <c r="J15" s="102">
        <v>1297910.21</v>
      </c>
      <c r="K15" s="69">
        <f t="shared" si="0"/>
        <v>15.725510010434391</v>
      </c>
    </row>
    <row r="16" spans="1:11" ht="36" x14ac:dyDescent="0.25">
      <c r="A16" s="55" t="s">
        <v>154</v>
      </c>
      <c r="B16" s="56" t="s">
        <v>155</v>
      </c>
      <c r="C16" s="73">
        <v>396788000</v>
      </c>
      <c r="D16" s="73">
        <v>396788000</v>
      </c>
      <c r="E16" s="110">
        <v>241041662.16999999</v>
      </c>
      <c r="F16" s="73">
        <f t="shared" si="5"/>
        <v>-155746337.83000001</v>
      </c>
      <c r="G16" s="73">
        <f t="shared" si="2"/>
        <v>-155746337.83000001</v>
      </c>
      <c r="H16" s="69">
        <f t="shared" si="3"/>
        <v>60.748223779448971</v>
      </c>
      <c r="I16" s="69">
        <f t="shared" si="4"/>
        <v>60.748223779448971</v>
      </c>
      <c r="J16" s="102">
        <v>190844904.33000001</v>
      </c>
      <c r="K16" s="69">
        <f t="shared" si="0"/>
        <v>126.30238308757886</v>
      </c>
    </row>
    <row r="17" spans="1:11" ht="48" x14ac:dyDescent="0.25">
      <c r="A17" s="55" t="s">
        <v>156</v>
      </c>
      <c r="B17" s="56" t="s">
        <v>157</v>
      </c>
      <c r="C17" s="73">
        <v>11637000</v>
      </c>
      <c r="D17" s="73">
        <v>11637000</v>
      </c>
      <c r="E17" s="110">
        <v>6031622.4199999999</v>
      </c>
      <c r="F17" s="73">
        <f t="shared" si="5"/>
        <v>-5605377.5800000001</v>
      </c>
      <c r="G17" s="73">
        <f t="shared" si="2"/>
        <v>-5605377.5800000001</v>
      </c>
      <c r="H17" s="69">
        <f t="shared" si="3"/>
        <v>51.831420641058692</v>
      </c>
      <c r="I17" s="69">
        <f t="shared" si="4"/>
        <v>51.831420641058692</v>
      </c>
      <c r="J17" s="102">
        <v>3406124.82</v>
      </c>
      <c r="K17" s="69">
        <f t="shared" si="0"/>
        <v>177.08166138198072</v>
      </c>
    </row>
    <row r="18" spans="1:11" x14ac:dyDescent="0.25">
      <c r="A18" s="53" t="s">
        <v>158</v>
      </c>
      <c r="B18" s="54" t="s">
        <v>159</v>
      </c>
      <c r="C18" s="66">
        <f>C19+C20</f>
        <v>1899061000</v>
      </c>
      <c r="D18" s="66">
        <f t="shared" ref="D18:E18" si="9">D19+D20</f>
        <v>1899061000</v>
      </c>
      <c r="E18" s="99">
        <f t="shared" si="9"/>
        <v>593984054.40999997</v>
      </c>
      <c r="F18" s="66">
        <f t="shared" si="5"/>
        <v>-1305076945.5900002</v>
      </c>
      <c r="G18" s="66">
        <f t="shared" si="2"/>
        <v>-1305076945.5900002</v>
      </c>
      <c r="H18" s="68">
        <f t="shared" si="3"/>
        <v>31.277776459523942</v>
      </c>
      <c r="I18" s="68">
        <f t="shared" si="4"/>
        <v>31.277776459523942</v>
      </c>
      <c r="J18" s="104">
        <f>J19+J20</f>
        <v>548428476.08000004</v>
      </c>
      <c r="K18" s="68">
        <f t="shared" si="0"/>
        <v>108.30656691199138</v>
      </c>
    </row>
    <row r="19" spans="1:11" x14ac:dyDescent="0.25">
      <c r="A19" s="55" t="s">
        <v>160</v>
      </c>
      <c r="B19" s="56" t="s">
        <v>162</v>
      </c>
      <c r="C19" s="73">
        <v>602369000</v>
      </c>
      <c r="D19" s="73">
        <v>602369000</v>
      </c>
      <c r="E19" s="110">
        <v>43558759.039999999</v>
      </c>
      <c r="F19" s="73">
        <f t="shared" si="5"/>
        <v>-558810240.96000004</v>
      </c>
      <c r="G19" s="73">
        <f t="shared" si="2"/>
        <v>-558810240.96000004</v>
      </c>
      <c r="H19" s="69">
        <f t="shared" si="3"/>
        <v>7.2312418202131914</v>
      </c>
      <c r="I19" s="69">
        <f t="shared" si="4"/>
        <v>7.2312418202131914</v>
      </c>
      <c r="J19" s="102">
        <v>45906290.719999999</v>
      </c>
      <c r="K19" s="69">
        <f t="shared" si="0"/>
        <v>94.886252748411991</v>
      </c>
    </row>
    <row r="20" spans="1:11" x14ac:dyDescent="0.25">
      <c r="A20" s="55" t="s">
        <v>161</v>
      </c>
      <c r="B20" s="56" t="s">
        <v>163</v>
      </c>
      <c r="C20" s="73">
        <v>1296692000</v>
      </c>
      <c r="D20" s="73">
        <v>1296692000</v>
      </c>
      <c r="E20" s="110">
        <v>550425295.37</v>
      </c>
      <c r="F20" s="73">
        <f t="shared" si="5"/>
        <v>-746266704.63</v>
      </c>
      <c r="G20" s="73">
        <f t="shared" si="2"/>
        <v>-746266704.63</v>
      </c>
      <c r="H20" s="69">
        <f t="shared" si="3"/>
        <v>42.448422244449723</v>
      </c>
      <c r="I20" s="69">
        <f t="shared" si="4"/>
        <v>42.448422244449723</v>
      </c>
      <c r="J20" s="102">
        <v>502522185.36000001</v>
      </c>
      <c r="K20" s="69">
        <f t="shared" si="0"/>
        <v>109.53253635472488</v>
      </c>
    </row>
    <row r="21" spans="1:11" x14ac:dyDescent="0.25">
      <c r="A21" s="53" t="s">
        <v>164</v>
      </c>
      <c r="B21" s="54" t="s">
        <v>165</v>
      </c>
      <c r="C21" s="74">
        <v>261458000</v>
      </c>
      <c r="D21" s="74">
        <v>261458000</v>
      </c>
      <c r="E21" s="111">
        <v>137961554.18000001</v>
      </c>
      <c r="F21" s="74">
        <f t="shared" si="5"/>
        <v>-123496445.81999999</v>
      </c>
      <c r="G21" s="74">
        <f t="shared" si="2"/>
        <v>-123496445.81999999</v>
      </c>
      <c r="H21" s="75">
        <f t="shared" si="3"/>
        <v>52.766239388353007</v>
      </c>
      <c r="I21" s="75">
        <f t="shared" si="4"/>
        <v>52.766239388353007</v>
      </c>
      <c r="J21" s="102">
        <v>45488000.630000003</v>
      </c>
      <c r="K21" s="75">
        <f t="shared" si="0"/>
        <v>303.29219193910302</v>
      </c>
    </row>
    <row r="22" spans="1:11" ht="36" x14ac:dyDescent="0.25">
      <c r="A22" s="53" t="s">
        <v>166</v>
      </c>
      <c r="B22" s="54" t="s">
        <v>167</v>
      </c>
      <c r="C22" s="74">
        <v>0</v>
      </c>
      <c r="D22" s="74">
        <v>0</v>
      </c>
      <c r="E22" s="111">
        <v>-1266.73</v>
      </c>
      <c r="F22" s="74">
        <f t="shared" si="5"/>
        <v>-1266.73</v>
      </c>
      <c r="G22" s="74">
        <f t="shared" si="2"/>
        <v>-1266.73</v>
      </c>
      <c r="H22" s="75"/>
      <c r="I22" s="75"/>
      <c r="J22" s="102">
        <v>-67034.91</v>
      </c>
      <c r="K22" s="75"/>
    </row>
    <row r="23" spans="1:11" ht="48" x14ac:dyDescent="0.25">
      <c r="A23" s="53" t="s">
        <v>168</v>
      </c>
      <c r="B23" s="54" t="s">
        <v>169</v>
      </c>
      <c r="C23" s="74">
        <v>450427000</v>
      </c>
      <c r="D23" s="74">
        <v>450427000</v>
      </c>
      <c r="E23" s="111">
        <v>261749706.05000001</v>
      </c>
      <c r="F23" s="74">
        <f t="shared" si="5"/>
        <v>-188677293.94999999</v>
      </c>
      <c r="G23" s="74">
        <f t="shared" si="2"/>
        <v>-188677293.94999999</v>
      </c>
      <c r="H23" s="75">
        <f t="shared" si="3"/>
        <v>58.111460025708936</v>
      </c>
      <c r="I23" s="75">
        <f t="shared" si="4"/>
        <v>58.111460025708936</v>
      </c>
      <c r="J23" s="102">
        <v>209150621.93000001</v>
      </c>
      <c r="K23" s="75">
        <f t="shared" si="0"/>
        <v>125.14890160718922</v>
      </c>
    </row>
    <row r="24" spans="1:11" ht="24" x14ac:dyDescent="0.25">
      <c r="A24" s="53" t="s">
        <v>170</v>
      </c>
      <c r="B24" s="54" t="s">
        <v>171</v>
      </c>
      <c r="C24" s="74">
        <v>5000000</v>
      </c>
      <c r="D24" s="74">
        <v>5000000</v>
      </c>
      <c r="E24" s="111">
        <v>4806900.7300000004</v>
      </c>
      <c r="F24" s="74">
        <f t="shared" si="5"/>
        <v>-193099.26999999955</v>
      </c>
      <c r="G24" s="74">
        <f t="shared" si="2"/>
        <v>-193099.26999999955</v>
      </c>
      <c r="H24" s="75">
        <f t="shared" si="3"/>
        <v>96.138014600000005</v>
      </c>
      <c r="I24" s="75">
        <f t="shared" si="4"/>
        <v>96.138014600000005</v>
      </c>
      <c r="J24" s="102">
        <v>3293728.37</v>
      </c>
      <c r="K24" s="75">
        <f t="shared" si="0"/>
        <v>145.94101850602817</v>
      </c>
    </row>
    <row r="25" spans="1:11" ht="24" x14ac:dyDescent="0.25">
      <c r="A25" s="53" t="s">
        <v>172</v>
      </c>
      <c r="B25" s="54" t="s">
        <v>190</v>
      </c>
      <c r="C25" s="74">
        <v>41985000</v>
      </c>
      <c r="D25" s="74">
        <v>41985000</v>
      </c>
      <c r="E25" s="111">
        <v>36653621.409999996</v>
      </c>
      <c r="F25" s="74">
        <f t="shared" si="5"/>
        <v>-5331378.5900000036</v>
      </c>
      <c r="G25" s="74">
        <f t="shared" si="2"/>
        <v>-5331378.5900000036</v>
      </c>
      <c r="H25" s="75">
        <f t="shared" si="3"/>
        <v>87.301706347505046</v>
      </c>
      <c r="I25" s="75">
        <f t="shared" si="4"/>
        <v>87.301706347505046</v>
      </c>
      <c r="J25" s="102">
        <v>11247650.470000001</v>
      </c>
      <c r="K25" s="75">
        <f t="shared" si="0"/>
        <v>325.87802677335503</v>
      </c>
    </row>
    <row r="26" spans="1:11" ht="24" x14ac:dyDescent="0.25">
      <c r="A26" s="53" t="s">
        <v>173</v>
      </c>
      <c r="B26" s="54" t="s">
        <v>174</v>
      </c>
      <c r="C26" s="74">
        <v>262912000</v>
      </c>
      <c r="D26" s="74">
        <v>262912000</v>
      </c>
      <c r="E26" s="111">
        <v>198224003.56</v>
      </c>
      <c r="F26" s="74">
        <f t="shared" si="5"/>
        <v>-64687996.439999998</v>
      </c>
      <c r="G26" s="74">
        <f t="shared" si="2"/>
        <v>-64687996.439999998</v>
      </c>
      <c r="H26" s="75">
        <f t="shared" si="3"/>
        <v>75.395570974318403</v>
      </c>
      <c r="I26" s="75">
        <f t="shared" si="4"/>
        <v>75.395570974318403</v>
      </c>
      <c r="J26" s="102">
        <v>115386954.28</v>
      </c>
      <c r="K26" s="75">
        <f t="shared" si="0"/>
        <v>171.79065414880972</v>
      </c>
    </row>
    <row r="27" spans="1:11" ht="24" x14ac:dyDescent="0.25">
      <c r="A27" s="53" t="s">
        <v>175</v>
      </c>
      <c r="B27" s="54" t="s">
        <v>176</v>
      </c>
      <c r="C27" s="74">
        <v>29612000</v>
      </c>
      <c r="D27" s="74">
        <v>29612000</v>
      </c>
      <c r="E27" s="111">
        <v>26630954.640000001</v>
      </c>
      <c r="F27" s="74">
        <f t="shared" si="5"/>
        <v>-2981045.3599999994</v>
      </c>
      <c r="G27" s="74">
        <f t="shared" si="2"/>
        <v>-2981045.3599999994</v>
      </c>
      <c r="H27" s="75">
        <f t="shared" si="3"/>
        <v>89.932982034310413</v>
      </c>
      <c r="I27" s="75">
        <f t="shared" si="4"/>
        <v>89.932982034310413</v>
      </c>
      <c r="J27" s="102">
        <v>14582613.91</v>
      </c>
      <c r="K27" s="75">
        <f t="shared" si="0"/>
        <v>182.62126944016447</v>
      </c>
    </row>
    <row r="28" spans="1:11" x14ac:dyDescent="0.25">
      <c r="A28" s="53" t="s">
        <v>177</v>
      </c>
      <c r="B28" s="57" t="s">
        <v>178</v>
      </c>
      <c r="C28" s="74">
        <v>230676000</v>
      </c>
      <c r="D28" s="74">
        <v>230676000</v>
      </c>
      <c r="E28" s="111">
        <v>9484431.3800000008</v>
      </c>
      <c r="F28" s="74">
        <f t="shared" si="5"/>
        <v>-221191568.62</v>
      </c>
      <c r="G28" s="74">
        <f t="shared" si="2"/>
        <v>-221191568.62</v>
      </c>
      <c r="H28" s="75">
        <f t="shared" si="3"/>
        <v>4.111581343529453</v>
      </c>
      <c r="I28" s="75">
        <f t="shared" si="4"/>
        <v>4.111581343529453</v>
      </c>
      <c r="J28" s="102">
        <v>77336920.739999995</v>
      </c>
      <c r="K28" s="75">
        <f t="shared" si="0"/>
        <v>12.263782019309813</v>
      </c>
    </row>
    <row r="29" spans="1:11" x14ac:dyDescent="0.25">
      <c r="A29" s="60" t="s">
        <v>179</v>
      </c>
      <c r="B29" s="58" t="s">
        <v>2</v>
      </c>
      <c r="C29" s="63">
        <f>C30+C34+C35</f>
        <v>13159720605.459999</v>
      </c>
      <c r="D29" s="63">
        <f t="shared" ref="D29:E29" si="10">D30+D34+D35</f>
        <v>13159720605.459999</v>
      </c>
      <c r="E29" s="98">
        <f t="shared" si="10"/>
        <v>5263920952.6899996</v>
      </c>
      <c r="F29" s="63">
        <f t="shared" si="5"/>
        <v>-7895799652.7699995</v>
      </c>
      <c r="G29" s="63">
        <f t="shared" si="2"/>
        <v>-7895799652.7699995</v>
      </c>
      <c r="H29" s="71">
        <f t="shared" si="3"/>
        <v>40.000248565353175</v>
      </c>
      <c r="I29" s="71">
        <f t="shared" si="4"/>
        <v>40.000248565353175</v>
      </c>
      <c r="J29" s="98">
        <f t="shared" ref="J29" si="11">J30+J34+J35</f>
        <v>4979670331.54</v>
      </c>
      <c r="K29" s="71">
        <f t="shared" si="0"/>
        <v>105.70822167382501</v>
      </c>
    </row>
    <row r="30" spans="1:11" ht="36" x14ac:dyDescent="0.25">
      <c r="A30" s="53" t="s">
        <v>180</v>
      </c>
      <c r="B30" s="54" t="s">
        <v>181</v>
      </c>
      <c r="C30" s="66">
        <f>C31+C32+C33</f>
        <v>13159720605.459999</v>
      </c>
      <c r="D30" s="66">
        <f t="shared" ref="D30:E30" si="12">D31+D32+D33</f>
        <v>13159720605.459999</v>
      </c>
      <c r="E30" s="99">
        <f t="shared" si="12"/>
        <v>5298812690.4499998</v>
      </c>
      <c r="F30" s="66">
        <f t="shared" si="5"/>
        <v>-7860907915.0099993</v>
      </c>
      <c r="G30" s="66">
        <f t="shared" si="2"/>
        <v>-7860907915.0099993</v>
      </c>
      <c r="H30" s="68">
        <f t="shared" si="3"/>
        <v>40.265388979850449</v>
      </c>
      <c r="I30" s="68">
        <f t="shared" si="4"/>
        <v>40.265388979850449</v>
      </c>
      <c r="J30" s="99">
        <f t="shared" ref="J30" si="13">J31+J32+J33</f>
        <v>5011536272.4499998</v>
      </c>
      <c r="K30" s="68">
        <f t="shared" si="0"/>
        <v>105.73230247936645</v>
      </c>
    </row>
    <row r="31" spans="1:11" ht="27.75" customHeight="1" x14ac:dyDescent="0.25">
      <c r="A31" s="55" t="s">
        <v>182</v>
      </c>
      <c r="B31" s="56" t="s">
        <v>183</v>
      </c>
      <c r="C31" s="73">
        <v>3489403062.46</v>
      </c>
      <c r="D31" s="73">
        <v>3489403062.46</v>
      </c>
      <c r="E31" s="110">
        <v>528489964.73000002</v>
      </c>
      <c r="F31" s="73">
        <f t="shared" si="5"/>
        <v>-2960913097.73</v>
      </c>
      <c r="G31" s="73">
        <f t="shared" si="2"/>
        <v>-2960913097.73</v>
      </c>
      <c r="H31" s="69">
        <f t="shared" si="3"/>
        <v>15.145569464750197</v>
      </c>
      <c r="I31" s="69">
        <f t="shared" si="4"/>
        <v>15.145569464750197</v>
      </c>
      <c r="J31" s="102">
        <v>876535074.23000002</v>
      </c>
      <c r="K31" s="69">
        <f t="shared" si="0"/>
        <v>60.293076713930326</v>
      </c>
    </row>
    <row r="32" spans="1:11" ht="24" x14ac:dyDescent="0.25">
      <c r="A32" s="55" t="s">
        <v>184</v>
      </c>
      <c r="B32" s="56" t="s">
        <v>185</v>
      </c>
      <c r="C32" s="73">
        <v>6869138013</v>
      </c>
      <c r="D32" s="73">
        <v>6869138013</v>
      </c>
      <c r="E32" s="110">
        <v>4242869962.3099999</v>
      </c>
      <c r="F32" s="73">
        <f t="shared" si="5"/>
        <v>-2626268050.6900001</v>
      </c>
      <c r="G32" s="73">
        <f t="shared" si="2"/>
        <v>-2626268050.6900001</v>
      </c>
      <c r="H32" s="69">
        <f t="shared" si="3"/>
        <v>61.767138093313491</v>
      </c>
      <c r="I32" s="69">
        <f t="shared" si="4"/>
        <v>61.767138093313491</v>
      </c>
      <c r="J32" s="102">
        <v>4040295100.25</v>
      </c>
      <c r="K32" s="69">
        <f t="shared" si="0"/>
        <v>105.01386302320998</v>
      </c>
    </row>
    <row r="33" spans="1:11" x14ac:dyDescent="0.25">
      <c r="A33" s="55" t="s">
        <v>186</v>
      </c>
      <c r="B33" s="56" t="s">
        <v>51</v>
      </c>
      <c r="C33" s="73">
        <v>2801179530</v>
      </c>
      <c r="D33" s="73">
        <v>2801179530</v>
      </c>
      <c r="E33" s="110">
        <v>527452763.41000003</v>
      </c>
      <c r="F33" s="73">
        <f t="shared" si="5"/>
        <v>-2273726766.5900002</v>
      </c>
      <c r="G33" s="73">
        <f t="shared" si="2"/>
        <v>-2273726766.5900002</v>
      </c>
      <c r="H33" s="69">
        <f t="shared" si="3"/>
        <v>18.829666494457069</v>
      </c>
      <c r="I33" s="69">
        <f t="shared" si="4"/>
        <v>18.829666494457069</v>
      </c>
      <c r="J33" s="102">
        <v>94706097.969999999</v>
      </c>
      <c r="K33" s="69">
        <f t="shared" si="0"/>
        <v>556.93643251681749</v>
      </c>
    </row>
    <row r="34" spans="1:11" ht="74.25" customHeight="1" x14ac:dyDescent="0.25">
      <c r="A34" s="53" t="s">
        <v>187</v>
      </c>
      <c r="B34" s="54" t="s">
        <v>191</v>
      </c>
      <c r="C34" s="74">
        <v>0</v>
      </c>
      <c r="D34" s="74">
        <v>0</v>
      </c>
      <c r="E34" s="111">
        <v>8252006.4199999999</v>
      </c>
      <c r="F34" s="74">
        <f t="shared" si="5"/>
        <v>8252006.4199999999</v>
      </c>
      <c r="G34" s="74">
        <f t="shared" si="2"/>
        <v>8252006.4199999999</v>
      </c>
      <c r="H34" s="75"/>
      <c r="I34" s="75"/>
      <c r="J34" s="102">
        <v>613049.27</v>
      </c>
      <c r="K34" s="75">
        <f t="shared" si="0"/>
        <v>1346.0592523012058</v>
      </c>
    </row>
    <row r="35" spans="1:11" ht="48" x14ac:dyDescent="0.25">
      <c r="A35" s="53" t="s">
        <v>188</v>
      </c>
      <c r="B35" s="54" t="s">
        <v>189</v>
      </c>
      <c r="C35" s="74">
        <v>0</v>
      </c>
      <c r="D35" s="74">
        <v>0</v>
      </c>
      <c r="E35" s="111">
        <v>-43143744.18</v>
      </c>
      <c r="F35" s="74">
        <f t="shared" si="5"/>
        <v>-43143744.18</v>
      </c>
      <c r="G35" s="74">
        <f t="shared" si="2"/>
        <v>-43143744.18</v>
      </c>
      <c r="H35" s="75"/>
      <c r="I35" s="75"/>
      <c r="J35" s="102">
        <v>-32478990.18</v>
      </c>
      <c r="K35" s="75">
        <f t="shared" si="0"/>
        <v>132.83585462754678</v>
      </c>
    </row>
    <row r="36" spans="1:11" x14ac:dyDescent="0.25">
      <c r="A36" s="60"/>
      <c r="B36" s="14" t="s">
        <v>3</v>
      </c>
      <c r="C36" s="63">
        <f>C7+C29</f>
        <v>25029364605.459999</v>
      </c>
      <c r="D36" s="63">
        <f>D7+D29</f>
        <v>25029364605.459999</v>
      </c>
      <c r="E36" s="64">
        <f>E7+E29</f>
        <v>10576613418.620001</v>
      </c>
      <c r="F36" s="64">
        <f t="shared" si="5"/>
        <v>-14452751186.839998</v>
      </c>
      <c r="G36" s="64">
        <f t="shared" si="2"/>
        <v>-14452751186.839998</v>
      </c>
      <c r="H36" s="72">
        <f t="shared" si="3"/>
        <v>42.25681948119761</v>
      </c>
      <c r="I36" s="72">
        <f t="shared" si="4"/>
        <v>42.25681948119761</v>
      </c>
      <c r="J36" s="64">
        <f>J7+J29</f>
        <v>9059440647.9799995</v>
      </c>
      <c r="K36" s="72">
        <f t="shared" si="0"/>
        <v>116.74687024941532</v>
      </c>
    </row>
    <row r="38" spans="1:11" ht="23.25" customHeight="1" x14ac:dyDescent="0.25">
      <c r="B38" s="139" t="s">
        <v>211</v>
      </c>
      <c r="C38" s="139"/>
      <c r="D38" s="139"/>
      <c r="E38" s="139"/>
      <c r="F38" s="139"/>
      <c r="G38" s="139"/>
      <c r="H38" s="139"/>
      <c r="I38" s="139"/>
      <c r="J38" s="139"/>
      <c r="K38" s="139"/>
    </row>
    <row r="39" spans="1:11" ht="37.5" customHeight="1" x14ac:dyDescent="0.25">
      <c r="B39" s="138" t="s">
        <v>201</v>
      </c>
      <c r="C39" s="138"/>
      <c r="D39" s="138"/>
      <c r="E39" s="138"/>
      <c r="F39" s="138"/>
      <c r="G39" s="138"/>
      <c r="H39" s="138"/>
      <c r="I39" s="138"/>
      <c r="J39" s="138"/>
      <c r="K39" s="138"/>
    </row>
    <row r="40" spans="1:11" ht="16.5" customHeight="1" x14ac:dyDescent="0.25">
      <c r="B40" s="12"/>
      <c r="C40" s="12"/>
      <c r="D40" s="12"/>
      <c r="E40" s="12"/>
      <c r="F40" s="12"/>
      <c r="G40" s="12"/>
      <c r="H40" s="12"/>
      <c r="I40" s="29"/>
      <c r="J40" t="s">
        <v>135</v>
      </c>
      <c r="K40" s="12"/>
    </row>
    <row r="41" spans="1:11" ht="150" x14ac:dyDescent="0.25">
      <c r="A41" s="4" t="s">
        <v>65</v>
      </c>
      <c r="B41" s="4" t="s">
        <v>42</v>
      </c>
      <c r="C41" s="2" t="s">
        <v>113</v>
      </c>
      <c r="D41" s="112" t="s">
        <v>194</v>
      </c>
      <c r="E41" s="113" t="s">
        <v>195</v>
      </c>
      <c r="F41" s="3" t="s">
        <v>196</v>
      </c>
      <c r="G41" s="17" t="s">
        <v>197</v>
      </c>
      <c r="H41" s="3" t="s">
        <v>198</v>
      </c>
      <c r="I41" s="28" t="s">
        <v>203</v>
      </c>
      <c r="J41" s="17" t="s">
        <v>200</v>
      </c>
      <c r="K41" s="3" t="s">
        <v>63</v>
      </c>
    </row>
    <row r="42" spans="1:11" x14ac:dyDescent="0.25">
      <c r="A42" s="92">
        <v>1</v>
      </c>
      <c r="B42" s="4">
        <v>2</v>
      </c>
      <c r="C42" s="2">
        <v>3</v>
      </c>
      <c r="D42" s="112">
        <v>4</v>
      </c>
      <c r="E42" s="113">
        <v>5</v>
      </c>
      <c r="F42" s="17">
        <v>6</v>
      </c>
      <c r="G42" s="3">
        <v>7</v>
      </c>
      <c r="H42" s="3">
        <v>8</v>
      </c>
      <c r="I42" s="17">
        <v>9</v>
      </c>
      <c r="J42" s="3">
        <v>10</v>
      </c>
      <c r="K42" s="3">
        <v>11</v>
      </c>
    </row>
    <row r="43" spans="1:11" s="20" customFormat="1" ht="28.5" x14ac:dyDescent="0.25">
      <c r="A43" s="26" t="s">
        <v>66</v>
      </c>
      <c r="B43" s="6" t="s">
        <v>4</v>
      </c>
      <c r="C43" s="80">
        <f>SUM(C44:C49)</f>
        <v>2630880790.0900002</v>
      </c>
      <c r="D43" s="114">
        <f>SUM(D44:D49)</f>
        <v>2395064264.0900002</v>
      </c>
      <c r="E43" s="114">
        <f>SUM(E44:E49)</f>
        <v>1024677418.75</v>
      </c>
      <c r="F43" s="83">
        <f t="shared" ref="F43" si="14">E43-C43</f>
        <v>-1606203371.3400002</v>
      </c>
      <c r="G43" s="80">
        <f>E43-D43</f>
        <v>-1370386845.3400002</v>
      </c>
      <c r="H43" s="86">
        <f>SUM(E43/C43*100)</f>
        <v>38.94807482763013</v>
      </c>
      <c r="I43" s="86">
        <f>SUM(E43/D43*100)</f>
        <v>42.7828778589924</v>
      </c>
      <c r="J43" s="80">
        <f>SUM(J44:J49)</f>
        <v>798183541.81000006</v>
      </c>
      <c r="K43" s="90">
        <f>SUM(E43/J43*100)</f>
        <v>128.37616476360705</v>
      </c>
    </row>
    <row r="44" spans="1:11" ht="60" x14ac:dyDescent="0.25">
      <c r="A44" s="24" t="s">
        <v>67</v>
      </c>
      <c r="B44" s="5" t="s">
        <v>5</v>
      </c>
      <c r="C44" s="85">
        <v>7114318.3499999996</v>
      </c>
      <c r="D44" s="115">
        <v>13734775.09</v>
      </c>
      <c r="E44" s="115">
        <v>8036211.0599999996</v>
      </c>
      <c r="F44" s="84">
        <f t="shared" ref="F44:F90" si="15">E44-C44</f>
        <v>921892.71</v>
      </c>
      <c r="G44" s="81">
        <f t="shared" ref="G44:G89" si="16">E44-D44</f>
        <v>-5698564.0300000003</v>
      </c>
      <c r="H44" s="87">
        <f t="shared" ref="H44:H90" si="17">SUM(E44/C44*100)</f>
        <v>112.9582718209398</v>
      </c>
      <c r="I44" s="87">
        <f t="shared" ref="I44:I90" si="18">SUM(E44/D44*100)</f>
        <v>58.509957442630387</v>
      </c>
      <c r="J44" s="105">
        <v>3747638.14</v>
      </c>
      <c r="K44" s="91">
        <f>SUM(E44/J44*100)</f>
        <v>214.43401843487479</v>
      </c>
    </row>
    <row r="45" spans="1:11" ht="75" x14ac:dyDescent="0.25">
      <c r="A45" s="24" t="s">
        <v>68</v>
      </c>
      <c r="B45" s="5" t="s">
        <v>6</v>
      </c>
      <c r="C45" s="85">
        <v>30207817.68</v>
      </c>
      <c r="D45" s="115">
        <v>42907807.68</v>
      </c>
      <c r="E45" s="115">
        <v>21145178.059999999</v>
      </c>
      <c r="F45" s="84">
        <f t="shared" si="15"/>
        <v>-9062639.620000001</v>
      </c>
      <c r="G45" s="81">
        <f t="shared" si="16"/>
        <v>-21762629.620000001</v>
      </c>
      <c r="H45" s="87">
        <f t="shared" si="17"/>
        <v>69.999025695920452</v>
      </c>
      <c r="I45" s="87">
        <f t="shared" si="18"/>
        <v>49.280490435907538</v>
      </c>
      <c r="J45" s="105">
        <v>16898969.34</v>
      </c>
      <c r="K45" s="91">
        <f t="shared" ref="K45:K90" si="19">SUM(E45/J45*100)</f>
        <v>125.12702777647621</v>
      </c>
    </row>
    <row r="46" spans="1:11" ht="75" x14ac:dyDescent="0.25">
      <c r="A46" s="24" t="s">
        <v>69</v>
      </c>
      <c r="B46" s="5" t="s">
        <v>7</v>
      </c>
      <c r="C46" s="85">
        <v>616989418.42999995</v>
      </c>
      <c r="D46" s="115">
        <v>639343853.52999997</v>
      </c>
      <c r="E46" s="115">
        <v>319581884.88</v>
      </c>
      <c r="F46" s="84">
        <f t="shared" si="15"/>
        <v>-297407533.54999995</v>
      </c>
      <c r="G46" s="81">
        <f t="shared" si="16"/>
        <v>-319761968.64999998</v>
      </c>
      <c r="H46" s="87">
        <f t="shared" si="17"/>
        <v>51.796979872558047</v>
      </c>
      <c r="I46" s="87">
        <f t="shared" si="18"/>
        <v>49.985916516675204</v>
      </c>
      <c r="J46" s="105">
        <v>257867750.06</v>
      </c>
      <c r="K46" s="91">
        <f t="shared" si="19"/>
        <v>123.93247500148448</v>
      </c>
    </row>
    <row r="47" spans="1:11" ht="60" x14ac:dyDescent="0.25">
      <c r="A47" s="24" t="s">
        <v>70</v>
      </c>
      <c r="B47" s="5" t="s">
        <v>8</v>
      </c>
      <c r="C47" s="85">
        <v>99439148.75</v>
      </c>
      <c r="D47" s="115">
        <v>99439148.75</v>
      </c>
      <c r="E47" s="115">
        <v>42868661.210000001</v>
      </c>
      <c r="F47" s="84">
        <f t="shared" si="15"/>
        <v>-56570487.539999999</v>
      </c>
      <c r="G47" s="81">
        <f t="shared" si="16"/>
        <v>-56570487.539999999</v>
      </c>
      <c r="H47" s="87">
        <f t="shared" si="17"/>
        <v>43.110446689136609</v>
      </c>
      <c r="I47" s="87">
        <f t="shared" si="18"/>
        <v>43.110446689136609</v>
      </c>
      <c r="J47" s="105">
        <v>38349009.100000001</v>
      </c>
      <c r="K47" s="91">
        <f t="shared" si="19"/>
        <v>111.78557729670256</v>
      </c>
    </row>
    <row r="48" spans="1:11" x14ac:dyDescent="0.25">
      <c r="A48" s="24" t="s">
        <v>71</v>
      </c>
      <c r="B48" s="5" t="s">
        <v>9</v>
      </c>
      <c r="C48" s="85">
        <v>20000000</v>
      </c>
      <c r="D48" s="115">
        <v>20000000</v>
      </c>
      <c r="E48" s="115">
        <v>0</v>
      </c>
      <c r="F48" s="84">
        <f t="shared" si="15"/>
        <v>-20000000</v>
      </c>
      <c r="G48" s="81">
        <f t="shared" si="16"/>
        <v>-20000000</v>
      </c>
      <c r="H48" s="87">
        <f t="shared" si="17"/>
        <v>0</v>
      </c>
      <c r="I48" s="87">
        <f t="shared" si="18"/>
        <v>0</v>
      </c>
      <c r="J48" s="77">
        <v>0</v>
      </c>
      <c r="K48" s="91">
        <v>0</v>
      </c>
    </row>
    <row r="49" spans="1:11" x14ac:dyDescent="0.25">
      <c r="A49" s="24" t="s">
        <v>72</v>
      </c>
      <c r="B49" s="5" t="s">
        <v>10</v>
      </c>
      <c r="C49" s="85">
        <v>1857130086.8800001</v>
      </c>
      <c r="D49" s="115">
        <v>1579638679.04</v>
      </c>
      <c r="E49" s="115">
        <v>633045483.53999996</v>
      </c>
      <c r="F49" s="84">
        <f t="shared" si="15"/>
        <v>-1224084603.3400002</v>
      </c>
      <c r="G49" s="81">
        <f t="shared" si="16"/>
        <v>-946593195.5</v>
      </c>
      <c r="H49" s="87">
        <f t="shared" si="17"/>
        <v>34.087298892643737</v>
      </c>
      <c r="I49" s="87">
        <f t="shared" si="18"/>
        <v>40.075334438171851</v>
      </c>
      <c r="J49" s="105">
        <v>481320175.17000002</v>
      </c>
      <c r="K49" s="91">
        <f t="shared" si="19"/>
        <v>131.522740204358</v>
      </c>
    </row>
    <row r="50" spans="1:11" s="20" customFormat="1" x14ac:dyDescent="0.25">
      <c r="A50" s="25" t="s">
        <v>73</v>
      </c>
      <c r="B50" s="19" t="s">
        <v>11</v>
      </c>
      <c r="C50" s="78">
        <f>C51</f>
        <v>74000</v>
      </c>
      <c r="D50" s="76">
        <f>D51</f>
        <v>74000</v>
      </c>
      <c r="E50" s="76">
        <f>E51</f>
        <v>0</v>
      </c>
      <c r="F50" s="83">
        <f t="shared" si="15"/>
        <v>-74000</v>
      </c>
      <c r="G50" s="78">
        <f t="shared" si="16"/>
        <v>-74000</v>
      </c>
      <c r="H50" s="88">
        <f t="shared" si="17"/>
        <v>0</v>
      </c>
      <c r="I50" s="88">
        <f t="shared" si="18"/>
        <v>0</v>
      </c>
      <c r="J50" s="78">
        <f t="shared" ref="J50" si="20">J51</f>
        <v>0</v>
      </c>
      <c r="K50" s="90">
        <v>0</v>
      </c>
    </row>
    <row r="51" spans="1:11" ht="22.5" customHeight="1" x14ac:dyDescent="0.25">
      <c r="A51" s="24" t="s">
        <v>74</v>
      </c>
      <c r="B51" s="18" t="s">
        <v>12</v>
      </c>
      <c r="C51" s="84">
        <v>74000</v>
      </c>
      <c r="D51" s="77">
        <v>74000</v>
      </c>
      <c r="E51" s="77">
        <v>0</v>
      </c>
      <c r="F51" s="84">
        <f t="shared" si="15"/>
        <v>-74000</v>
      </c>
      <c r="G51" s="82">
        <f t="shared" si="16"/>
        <v>-74000</v>
      </c>
      <c r="H51" s="89">
        <f t="shared" si="17"/>
        <v>0</v>
      </c>
      <c r="I51" s="89">
        <f t="shared" si="18"/>
        <v>0</v>
      </c>
      <c r="J51" s="79">
        <v>0</v>
      </c>
      <c r="K51" s="91">
        <v>0</v>
      </c>
    </row>
    <row r="52" spans="1:11" s="20" customFormat="1" ht="57" x14ac:dyDescent="0.25">
      <c r="A52" s="25" t="s">
        <v>75</v>
      </c>
      <c r="B52" s="19" t="s">
        <v>13</v>
      </c>
      <c r="C52" s="78">
        <f>SUM(C53:C54)</f>
        <v>238176849.75</v>
      </c>
      <c r="D52" s="76">
        <f>SUM(D53:D54)</f>
        <v>239532867.34999999</v>
      </c>
      <c r="E52" s="76">
        <f>SUM(E53:E54)</f>
        <v>93316986.219999999</v>
      </c>
      <c r="F52" s="83">
        <f t="shared" si="15"/>
        <v>-144859863.53</v>
      </c>
      <c r="G52" s="78">
        <f t="shared" si="16"/>
        <v>-146215881.13</v>
      </c>
      <c r="H52" s="88">
        <f t="shared" si="17"/>
        <v>39.17970462618397</v>
      </c>
      <c r="I52" s="88">
        <f t="shared" si="18"/>
        <v>38.957904713613829</v>
      </c>
      <c r="J52" s="76">
        <f>J53+J54</f>
        <v>79462165.850000009</v>
      </c>
      <c r="K52" s="90">
        <f t="shared" si="19"/>
        <v>117.43574469912336</v>
      </c>
    </row>
    <row r="53" spans="1:11" ht="60" x14ac:dyDescent="0.25">
      <c r="A53" s="24" t="s">
        <v>76</v>
      </c>
      <c r="B53" s="18" t="s">
        <v>137</v>
      </c>
      <c r="C53" s="85">
        <v>18813430</v>
      </c>
      <c r="D53" s="116">
        <v>21641967.600000001</v>
      </c>
      <c r="E53" s="116">
        <v>586071.71</v>
      </c>
      <c r="F53" s="84">
        <f t="shared" si="15"/>
        <v>-18227358.289999999</v>
      </c>
      <c r="G53" s="82">
        <f t="shared" si="16"/>
        <v>-21055895.890000001</v>
      </c>
      <c r="H53" s="89">
        <f t="shared" si="17"/>
        <v>3.1151773493722303</v>
      </c>
      <c r="I53" s="89">
        <f t="shared" si="18"/>
        <v>2.7080333952630071</v>
      </c>
      <c r="J53" s="105">
        <v>672383.92</v>
      </c>
      <c r="K53" s="91">
        <f t="shared" si="19"/>
        <v>87.16325488569089</v>
      </c>
    </row>
    <row r="54" spans="1:11" ht="45" x14ac:dyDescent="0.25">
      <c r="A54" s="24" t="s">
        <v>77</v>
      </c>
      <c r="B54" s="18" t="s">
        <v>14</v>
      </c>
      <c r="C54" s="85">
        <v>219363419.75</v>
      </c>
      <c r="D54" s="116">
        <v>217890899.75</v>
      </c>
      <c r="E54" s="116">
        <v>92730914.510000005</v>
      </c>
      <c r="F54" s="84">
        <f t="shared" si="15"/>
        <v>-126632505.23999999</v>
      </c>
      <c r="G54" s="82">
        <f t="shared" si="16"/>
        <v>-125159985.23999999</v>
      </c>
      <c r="H54" s="89">
        <f t="shared" si="17"/>
        <v>42.272733811171356</v>
      </c>
      <c r="I54" s="89">
        <f t="shared" si="18"/>
        <v>42.558415526484147</v>
      </c>
      <c r="J54" s="105">
        <v>78789781.930000007</v>
      </c>
      <c r="K54" s="91">
        <f t="shared" si="19"/>
        <v>117.69408702309376</v>
      </c>
    </row>
    <row r="55" spans="1:11" s="20" customFormat="1" x14ac:dyDescent="0.25">
      <c r="A55" s="25" t="s">
        <v>78</v>
      </c>
      <c r="B55" s="19" t="s">
        <v>15</v>
      </c>
      <c r="C55" s="78">
        <f>SUM(C56:C60)</f>
        <v>710267569.00999999</v>
      </c>
      <c r="D55" s="76">
        <f>SUM(D56:D60)</f>
        <v>799185850.55999994</v>
      </c>
      <c r="E55" s="76">
        <f>SUM(E56:E60)</f>
        <v>376556231.60000002</v>
      </c>
      <c r="F55" s="83">
        <f t="shared" si="15"/>
        <v>-333711337.40999997</v>
      </c>
      <c r="G55" s="78">
        <f t="shared" si="16"/>
        <v>-422629618.95999992</v>
      </c>
      <c r="H55" s="88">
        <f t="shared" si="17"/>
        <v>53.01610942547461</v>
      </c>
      <c r="I55" s="88">
        <f t="shared" si="18"/>
        <v>47.117479787228731</v>
      </c>
      <c r="J55" s="76">
        <f>J56+J57+J58+J59+J60</f>
        <v>313418324.22999996</v>
      </c>
      <c r="K55" s="90">
        <f t="shared" si="19"/>
        <v>120.14493170592881</v>
      </c>
    </row>
    <row r="56" spans="1:11" x14ac:dyDescent="0.25">
      <c r="A56" s="24" t="s">
        <v>79</v>
      </c>
      <c r="B56" s="18" t="s">
        <v>50</v>
      </c>
      <c r="C56" s="84">
        <v>7565000</v>
      </c>
      <c r="D56" s="117">
        <v>7565000</v>
      </c>
      <c r="E56" s="117">
        <v>0</v>
      </c>
      <c r="F56" s="84">
        <f t="shared" si="15"/>
        <v>-7565000</v>
      </c>
      <c r="G56" s="82">
        <f t="shared" si="16"/>
        <v>-7565000</v>
      </c>
      <c r="H56" s="89">
        <f t="shared" si="17"/>
        <v>0</v>
      </c>
      <c r="I56" s="89">
        <f t="shared" si="18"/>
        <v>0</v>
      </c>
      <c r="J56" s="79">
        <v>0</v>
      </c>
      <c r="K56" s="91">
        <v>0</v>
      </c>
    </row>
    <row r="57" spans="1:11" x14ac:dyDescent="0.25">
      <c r="A57" s="24" t="s">
        <v>80</v>
      </c>
      <c r="B57" s="18" t="s">
        <v>16</v>
      </c>
      <c r="C57" s="84">
        <v>1819500</v>
      </c>
      <c r="D57" s="117">
        <v>21586000</v>
      </c>
      <c r="E57" s="117">
        <v>578908.65</v>
      </c>
      <c r="F57" s="84">
        <f t="shared" si="15"/>
        <v>-1240591.3500000001</v>
      </c>
      <c r="G57" s="82">
        <f t="shared" si="16"/>
        <v>-21007091.350000001</v>
      </c>
      <c r="H57" s="89">
        <f t="shared" si="17"/>
        <v>31.816908491343774</v>
      </c>
      <c r="I57" s="89">
        <f t="shared" si="18"/>
        <v>2.6818708885388678</v>
      </c>
      <c r="J57" s="105">
        <v>1445644.9</v>
      </c>
      <c r="K57" s="91">
        <f t="shared" si="19"/>
        <v>40.045010361811542</v>
      </c>
    </row>
    <row r="58" spans="1:11" x14ac:dyDescent="0.25">
      <c r="A58" s="24" t="s">
        <v>81</v>
      </c>
      <c r="B58" s="18" t="s">
        <v>17</v>
      </c>
      <c r="C58" s="85">
        <v>659661076.24000001</v>
      </c>
      <c r="D58" s="117">
        <v>729727857.78999996</v>
      </c>
      <c r="E58" s="117">
        <v>372913407.60000002</v>
      </c>
      <c r="F58" s="84">
        <f t="shared" si="15"/>
        <v>-286747668.63999999</v>
      </c>
      <c r="G58" s="82">
        <f t="shared" si="16"/>
        <v>-356814450.18999994</v>
      </c>
      <c r="H58" s="89">
        <f t="shared" si="17"/>
        <v>56.531061333126999</v>
      </c>
      <c r="I58" s="89">
        <f t="shared" si="18"/>
        <v>51.103079541101536</v>
      </c>
      <c r="J58" s="105">
        <v>306796778.32999998</v>
      </c>
      <c r="K58" s="91">
        <f t="shared" si="19"/>
        <v>121.55062697525558</v>
      </c>
    </row>
    <row r="59" spans="1:11" x14ac:dyDescent="0.25">
      <c r="A59" s="24" t="s">
        <v>82</v>
      </c>
      <c r="B59" s="18" t="s">
        <v>18</v>
      </c>
      <c r="C59" s="85">
        <v>18539576</v>
      </c>
      <c r="D59" s="117">
        <v>18539576</v>
      </c>
      <c r="E59" s="117">
        <v>1885877.99</v>
      </c>
      <c r="F59" s="84">
        <f t="shared" si="15"/>
        <v>-16653698.01</v>
      </c>
      <c r="G59" s="82">
        <f t="shared" si="16"/>
        <v>-16653698.01</v>
      </c>
      <c r="H59" s="89">
        <f t="shared" si="17"/>
        <v>10.172174325885338</v>
      </c>
      <c r="I59" s="89">
        <f t="shared" si="18"/>
        <v>10.172174325885338</v>
      </c>
      <c r="J59" s="105">
        <v>4499536.5</v>
      </c>
      <c r="K59" s="91">
        <f t="shared" si="19"/>
        <v>41.912716787606904</v>
      </c>
    </row>
    <row r="60" spans="1:11" ht="30" x14ac:dyDescent="0.25">
      <c r="A60" s="24" t="s">
        <v>83</v>
      </c>
      <c r="B60" s="18" t="s">
        <v>19</v>
      </c>
      <c r="C60" s="85">
        <v>22682416.77</v>
      </c>
      <c r="D60" s="117">
        <v>21767416.77</v>
      </c>
      <c r="E60" s="117">
        <v>1178037.3600000001</v>
      </c>
      <c r="F60" s="84">
        <f t="shared" si="15"/>
        <v>-21504379.41</v>
      </c>
      <c r="G60" s="82">
        <f t="shared" si="16"/>
        <v>-20589379.41</v>
      </c>
      <c r="H60" s="89">
        <f t="shared" si="17"/>
        <v>5.1936148248456684</v>
      </c>
      <c r="I60" s="89">
        <f t="shared" si="18"/>
        <v>5.4119300073473999</v>
      </c>
      <c r="J60" s="105">
        <v>676364.5</v>
      </c>
      <c r="K60" s="91">
        <f t="shared" si="19"/>
        <v>174.1719679255786</v>
      </c>
    </row>
    <row r="61" spans="1:11" s="20" customFormat="1" ht="28.5" x14ac:dyDescent="0.25">
      <c r="A61" s="25" t="s">
        <v>84</v>
      </c>
      <c r="B61" s="19" t="s">
        <v>39</v>
      </c>
      <c r="C61" s="78">
        <f>SUM(C62:C66)</f>
        <v>8609114975.6800003</v>
      </c>
      <c r="D61" s="76">
        <f>SUM(D62:D66)</f>
        <v>8779745096.3299999</v>
      </c>
      <c r="E61" s="76">
        <f>SUM(E62:E66)</f>
        <v>1281978482.5799999</v>
      </c>
      <c r="F61" s="83">
        <f t="shared" si="15"/>
        <v>-7327136493.1000004</v>
      </c>
      <c r="G61" s="78">
        <f t="shared" si="16"/>
        <v>-7497766613.75</v>
      </c>
      <c r="H61" s="88">
        <f t="shared" si="17"/>
        <v>14.890943914693642</v>
      </c>
      <c r="I61" s="88">
        <f t="shared" si="18"/>
        <v>14.601545586054391</v>
      </c>
      <c r="J61" s="76">
        <f t="shared" ref="J61" si="21">SUM(J62:J66)</f>
        <v>675433955.10000002</v>
      </c>
      <c r="K61" s="90">
        <f t="shared" si="19"/>
        <v>189.80071595455979</v>
      </c>
    </row>
    <row r="62" spans="1:11" x14ac:dyDescent="0.25">
      <c r="A62" s="24" t="s">
        <v>85</v>
      </c>
      <c r="B62" s="18" t="s">
        <v>40</v>
      </c>
      <c r="C62" s="85">
        <v>34468350</v>
      </c>
      <c r="D62" s="117">
        <v>178039143.24000001</v>
      </c>
      <c r="E62" s="117">
        <v>0</v>
      </c>
      <c r="F62" s="84">
        <f t="shared" si="15"/>
        <v>-34468350</v>
      </c>
      <c r="G62" s="82">
        <f t="shared" si="16"/>
        <v>-178039143.24000001</v>
      </c>
      <c r="H62" s="89">
        <f t="shared" si="17"/>
        <v>0</v>
      </c>
      <c r="I62" s="89">
        <f t="shared" si="18"/>
        <v>0</v>
      </c>
      <c r="J62" s="79">
        <v>0</v>
      </c>
      <c r="K62" s="91">
        <v>0</v>
      </c>
    </row>
    <row r="63" spans="1:11" x14ac:dyDescent="0.25">
      <c r="A63" s="24" t="s">
        <v>86</v>
      </c>
      <c r="B63" s="18" t="s">
        <v>43</v>
      </c>
      <c r="C63" s="85">
        <v>1528844139.25</v>
      </c>
      <c r="D63" s="117">
        <v>1598582055.6700001</v>
      </c>
      <c r="E63" s="117">
        <v>250256808.88</v>
      </c>
      <c r="F63" s="84">
        <f t="shared" si="15"/>
        <v>-1278587330.3699999</v>
      </c>
      <c r="G63" s="82">
        <f t="shared" si="16"/>
        <v>-1348325246.79</v>
      </c>
      <c r="H63" s="89">
        <f t="shared" si="17"/>
        <v>16.369020389662982</v>
      </c>
      <c r="I63" s="89">
        <f t="shared" si="18"/>
        <v>15.654924186867092</v>
      </c>
      <c r="J63" s="105">
        <v>37427171.75</v>
      </c>
      <c r="K63" s="91">
        <v>0</v>
      </c>
    </row>
    <row r="64" spans="1:11" x14ac:dyDescent="0.25">
      <c r="A64" s="24" t="s">
        <v>87</v>
      </c>
      <c r="B64" s="18" t="s">
        <v>46</v>
      </c>
      <c r="C64" s="85">
        <v>6490481712.04</v>
      </c>
      <c r="D64" s="117">
        <v>6443520255.4799995</v>
      </c>
      <c r="E64" s="117">
        <v>705006604.76999998</v>
      </c>
      <c r="F64" s="84">
        <f t="shared" si="15"/>
        <v>-5785475107.2700005</v>
      </c>
      <c r="G64" s="82">
        <f t="shared" si="16"/>
        <v>-5738513650.7099991</v>
      </c>
      <c r="H64" s="89">
        <f t="shared" si="17"/>
        <v>10.862161485829253</v>
      </c>
      <c r="I64" s="89">
        <f t="shared" si="18"/>
        <v>10.941326740928847</v>
      </c>
      <c r="J64" s="105">
        <v>382203185.5</v>
      </c>
      <c r="K64" s="91">
        <f t="shared" si="19"/>
        <v>184.45858944051108</v>
      </c>
    </row>
    <row r="65" spans="1:13" ht="45" x14ac:dyDescent="0.25">
      <c r="A65" s="24" t="s">
        <v>88</v>
      </c>
      <c r="B65" s="18" t="s">
        <v>41</v>
      </c>
      <c r="C65" s="85">
        <v>13962420.970000001</v>
      </c>
      <c r="D65" s="117">
        <v>16398477.550000001</v>
      </c>
      <c r="E65" s="117">
        <v>595000</v>
      </c>
      <c r="F65" s="84">
        <f t="shared" si="15"/>
        <v>-13367420.970000001</v>
      </c>
      <c r="G65" s="82">
        <f t="shared" si="16"/>
        <v>-15803477.550000001</v>
      </c>
      <c r="H65" s="89">
        <f t="shared" si="17"/>
        <v>4.2614386235627153</v>
      </c>
      <c r="I65" s="89">
        <f t="shared" si="18"/>
        <v>3.6283856119313951</v>
      </c>
      <c r="J65" s="105">
        <v>0</v>
      </c>
      <c r="K65" s="91">
        <v>0</v>
      </c>
    </row>
    <row r="66" spans="1:13" ht="30" x14ac:dyDescent="0.25">
      <c r="A66" s="24" t="s">
        <v>89</v>
      </c>
      <c r="B66" s="18" t="s">
        <v>47</v>
      </c>
      <c r="C66" s="85">
        <v>541358353.41999996</v>
      </c>
      <c r="D66" s="117">
        <v>543205164.38999999</v>
      </c>
      <c r="E66" s="117">
        <v>326120068.93000001</v>
      </c>
      <c r="F66" s="84">
        <f t="shared" si="15"/>
        <v>-215238284.48999995</v>
      </c>
      <c r="G66" s="82">
        <f t="shared" si="16"/>
        <v>-217085095.45999998</v>
      </c>
      <c r="H66" s="89">
        <f t="shared" si="17"/>
        <v>60.241070793450483</v>
      </c>
      <c r="I66" s="89">
        <f t="shared" si="18"/>
        <v>60.03626075540376</v>
      </c>
      <c r="J66" s="105">
        <v>255803597.84999999</v>
      </c>
      <c r="K66" s="91">
        <f t="shared" si="19"/>
        <v>127.48846054981317</v>
      </c>
    </row>
    <row r="67" spans="1:13" s="20" customFormat="1" x14ac:dyDescent="0.25">
      <c r="A67" s="25" t="s">
        <v>90</v>
      </c>
      <c r="B67" s="19" t="s">
        <v>20</v>
      </c>
      <c r="C67" s="78">
        <f>SUM(C68:C69)</f>
        <v>33327215.699999999</v>
      </c>
      <c r="D67" s="76">
        <f>SUM(D68:D69)</f>
        <v>33327215.699999999</v>
      </c>
      <c r="E67" s="76">
        <f>SUM(E68:E69)</f>
        <v>14359772.800000001</v>
      </c>
      <c r="F67" s="83">
        <f t="shared" si="15"/>
        <v>-18967442.899999999</v>
      </c>
      <c r="G67" s="78">
        <f t="shared" si="16"/>
        <v>-18967442.899999999</v>
      </c>
      <c r="H67" s="88">
        <f t="shared" si="17"/>
        <v>43.087226155529102</v>
      </c>
      <c r="I67" s="88">
        <f t="shared" si="18"/>
        <v>43.087226155529102</v>
      </c>
      <c r="J67" s="76">
        <f>SUM(J68:J69)</f>
        <v>13320000</v>
      </c>
      <c r="K67" s="90">
        <f t="shared" si="19"/>
        <v>107.8061021021021</v>
      </c>
    </row>
    <row r="68" spans="1:13" ht="30" x14ac:dyDescent="0.25">
      <c r="A68" s="24" t="s">
        <v>91</v>
      </c>
      <c r="B68" s="18" t="s">
        <v>48</v>
      </c>
      <c r="C68" s="85">
        <v>32026865.699999999</v>
      </c>
      <c r="D68" s="117">
        <v>32026865.699999999</v>
      </c>
      <c r="E68" s="117">
        <v>14287225</v>
      </c>
      <c r="F68" s="84">
        <f t="shared" si="15"/>
        <v>-17739640.699999999</v>
      </c>
      <c r="G68" s="82">
        <f t="shared" si="16"/>
        <v>-17739640.699999999</v>
      </c>
      <c r="H68" s="89">
        <f t="shared" si="17"/>
        <v>44.610125554683918</v>
      </c>
      <c r="I68" s="89">
        <f t="shared" si="18"/>
        <v>44.610125554683918</v>
      </c>
      <c r="J68" s="105">
        <v>13320000</v>
      </c>
      <c r="K68" s="91">
        <f t="shared" si="19"/>
        <v>107.26144894894895</v>
      </c>
    </row>
    <row r="69" spans="1:13" ht="30" x14ac:dyDescent="0.25">
      <c r="A69" s="24" t="s">
        <v>92</v>
      </c>
      <c r="B69" s="18" t="s">
        <v>60</v>
      </c>
      <c r="C69" s="85">
        <v>1300350</v>
      </c>
      <c r="D69" s="117">
        <v>1300350</v>
      </c>
      <c r="E69" s="117">
        <v>72547.8</v>
      </c>
      <c r="F69" s="84">
        <f t="shared" si="15"/>
        <v>-1227802.2</v>
      </c>
      <c r="G69" s="82">
        <f t="shared" si="16"/>
        <v>-1227802.2</v>
      </c>
      <c r="H69" s="89">
        <f t="shared" si="17"/>
        <v>5.5790979351713004</v>
      </c>
      <c r="I69" s="89">
        <f t="shared" si="18"/>
        <v>5.5790979351713004</v>
      </c>
      <c r="J69" s="79">
        <v>0</v>
      </c>
      <c r="K69" s="91">
        <v>0</v>
      </c>
    </row>
    <row r="70" spans="1:13" s="20" customFormat="1" x14ac:dyDescent="0.25">
      <c r="A70" s="25" t="s">
        <v>93</v>
      </c>
      <c r="B70" s="19" t="s">
        <v>21</v>
      </c>
      <c r="C70" s="78">
        <f>SUM(C71:C76)</f>
        <v>11621768764.66</v>
      </c>
      <c r="D70" s="76">
        <f>SUM(D71:D76)</f>
        <v>11751365629.75</v>
      </c>
      <c r="E70" s="76">
        <f>SUM(E71:E76)</f>
        <v>6224608656.9400005</v>
      </c>
      <c r="F70" s="83">
        <f t="shared" si="15"/>
        <v>-5397160107.7199993</v>
      </c>
      <c r="G70" s="78">
        <f t="shared" si="16"/>
        <v>-5526756972.8099995</v>
      </c>
      <c r="H70" s="88">
        <f t="shared" si="17"/>
        <v>53.559907988085875</v>
      </c>
      <c r="I70" s="88">
        <f t="shared" si="18"/>
        <v>52.969236538616862</v>
      </c>
      <c r="J70" s="78">
        <f t="shared" ref="J70" si="22">J71+J72+J74+J75+J76+J73</f>
        <v>5374977242.6199999</v>
      </c>
      <c r="K70" s="90">
        <f t="shared" si="19"/>
        <v>115.80716300681215</v>
      </c>
    </row>
    <row r="71" spans="1:13" x14ac:dyDescent="0.25">
      <c r="A71" s="24" t="s">
        <v>94</v>
      </c>
      <c r="B71" s="18" t="s">
        <v>22</v>
      </c>
      <c r="C71" s="85">
        <v>4215464519.9499998</v>
      </c>
      <c r="D71" s="117">
        <v>4210293337.5</v>
      </c>
      <c r="E71" s="117">
        <v>2251146896.6999998</v>
      </c>
      <c r="F71" s="84">
        <f t="shared" si="15"/>
        <v>-1964317623.25</v>
      </c>
      <c r="G71" s="82">
        <f t="shared" si="16"/>
        <v>-1959146440.8000002</v>
      </c>
      <c r="H71" s="89">
        <f t="shared" si="17"/>
        <v>53.402107550574307</v>
      </c>
      <c r="I71" s="89">
        <f t="shared" si="18"/>
        <v>53.467697289630948</v>
      </c>
      <c r="J71" s="105">
        <v>2043313346.76</v>
      </c>
      <c r="K71" s="91">
        <f t="shared" si="19"/>
        <v>110.1713988346209</v>
      </c>
      <c r="M71" s="1"/>
    </row>
    <row r="72" spans="1:13" x14ac:dyDescent="0.25">
      <c r="A72" s="24" t="s">
        <v>95</v>
      </c>
      <c r="B72" s="18" t="s">
        <v>23</v>
      </c>
      <c r="C72" s="85">
        <v>6428403830.9499998</v>
      </c>
      <c r="D72" s="117">
        <v>6553784393.4899998</v>
      </c>
      <c r="E72" s="117">
        <v>3535924637.3000002</v>
      </c>
      <c r="F72" s="84">
        <f t="shared" si="15"/>
        <v>-2892479193.6499996</v>
      </c>
      <c r="G72" s="82">
        <f t="shared" si="16"/>
        <v>-3017859756.1899996</v>
      </c>
      <c r="H72" s="89">
        <f t="shared" si="17"/>
        <v>55.004706149231694</v>
      </c>
      <c r="I72" s="89">
        <f t="shared" si="18"/>
        <v>53.952410164916351</v>
      </c>
      <c r="J72" s="105">
        <v>2957512453.71</v>
      </c>
      <c r="K72" s="91">
        <f t="shared" si="19"/>
        <v>119.557387927967</v>
      </c>
    </row>
    <row r="73" spans="1:13" x14ac:dyDescent="0.25">
      <c r="A73" s="24" t="s">
        <v>96</v>
      </c>
      <c r="B73" s="18" t="s">
        <v>49</v>
      </c>
      <c r="C73" s="85">
        <v>833627434.39999998</v>
      </c>
      <c r="D73" s="117">
        <v>836357434.39999998</v>
      </c>
      <c r="E73" s="117">
        <v>398424852.13</v>
      </c>
      <c r="F73" s="84">
        <f t="shared" si="15"/>
        <v>-435202582.26999998</v>
      </c>
      <c r="G73" s="82">
        <f t="shared" si="16"/>
        <v>-437932582.26999998</v>
      </c>
      <c r="H73" s="89">
        <f t="shared" si="17"/>
        <v>47.794114695465211</v>
      </c>
      <c r="I73" s="89">
        <f t="shared" si="18"/>
        <v>47.638107314228471</v>
      </c>
      <c r="J73" s="105">
        <v>340217360.41000003</v>
      </c>
      <c r="K73" s="91">
        <f t="shared" si="19"/>
        <v>117.10891285790161</v>
      </c>
    </row>
    <row r="74" spans="1:13" ht="45" x14ac:dyDescent="0.25">
      <c r="A74" s="24" t="s">
        <v>97</v>
      </c>
      <c r="B74" s="18" t="s">
        <v>24</v>
      </c>
      <c r="C74" s="85">
        <v>2611680</v>
      </c>
      <c r="D74" s="117">
        <v>2632505</v>
      </c>
      <c r="E74" s="117">
        <v>441711</v>
      </c>
      <c r="F74" s="84">
        <f t="shared" si="15"/>
        <v>-2169969</v>
      </c>
      <c r="G74" s="82">
        <f t="shared" si="16"/>
        <v>-2190794</v>
      </c>
      <c r="H74" s="89">
        <f t="shared" si="17"/>
        <v>16.912906634809776</v>
      </c>
      <c r="I74" s="89">
        <f t="shared" si="18"/>
        <v>16.779113429983987</v>
      </c>
      <c r="J74" s="105">
        <v>788246</v>
      </c>
      <c r="K74" s="91">
        <f t="shared" si="19"/>
        <v>56.037201584276985</v>
      </c>
    </row>
    <row r="75" spans="1:13" x14ac:dyDescent="0.25">
      <c r="A75" s="24" t="s">
        <v>98</v>
      </c>
      <c r="B75" s="18" t="s">
        <v>45</v>
      </c>
      <c r="C75" s="85">
        <v>24989863.77</v>
      </c>
      <c r="D75" s="117">
        <v>24989863.77</v>
      </c>
      <c r="E75" s="117">
        <v>3690791.22</v>
      </c>
      <c r="F75" s="84">
        <f t="shared" si="15"/>
        <v>-21299072.550000001</v>
      </c>
      <c r="G75" s="82">
        <f t="shared" si="16"/>
        <v>-21299072.550000001</v>
      </c>
      <c r="H75" s="89">
        <f t="shared" si="17"/>
        <v>14.769153021277157</v>
      </c>
      <c r="I75" s="89">
        <f t="shared" si="18"/>
        <v>14.769153021277157</v>
      </c>
      <c r="J75" s="105">
        <v>3506315.87</v>
      </c>
      <c r="K75" s="91">
        <f t="shared" si="19"/>
        <v>105.26123021540555</v>
      </c>
    </row>
    <row r="76" spans="1:13" x14ac:dyDescent="0.25">
      <c r="A76" s="24" t="s">
        <v>99</v>
      </c>
      <c r="B76" s="18" t="s">
        <v>25</v>
      </c>
      <c r="C76" s="85">
        <v>116671435.59</v>
      </c>
      <c r="D76" s="117">
        <v>123308095.59</v>
      </c>
      <c r="E76" s="117">
        <v>34979768.590000004</v>
      </c>
      <c r="F76" s="84">
        <f t="shared" si="15"/>
        <v>-81691667</v>
      </c>
      <c r="G76" s="82">
        <f t="shared" si="16"/>
        <v>-88328327</v>
      </c>
      <c r="H76" s="89">
        <f t="shared" si="17"/>
        <v>29.9814332558004</v>
      </c>
      <c r="I76" s="89">
        <f t="shared" si="18"/>
        <v>28.367779441106528</v>
      </c>
      <c r="J76" s="105">
        <v>29639519.870000001</v>
      </c>
      <c r="K76" s="91">
        <f t="shared" si="19"/>
        <v>118.01732532585724</v>
      </c>
    </row>
    <row r="77" spans="1:13" s="20" customFormat="1" x14ac:dyDescent="0.25">
      <c r="A77" s="25" t="s">
        <v>100</v>
      </c>
      <c r="B77" s="19" t="s">
        <v>26</v>
      </c>
      <c r="C77" s="78">
        <f>SUM(C78:C79)</f>
        <v>577799192.86000001</v>
      </c>
      <c r="D77" s="76">
        <f>SUM(D78:D79)</f>
        <v>615318967.98000002</v>
      </c>
      <c r="E77" s="76">
        <f>SUM(E78:E79)</f>
        <v>292149105.38</v>
      </c>
      <c r="F77" s="83">
        <f t="shared" si="15"/>
        <v>-285650087.48000002</v>
      </c>
      <c r="G77" s="78">
        <f t="shared" si="16"/>
        <v>-323169862.60000002</v>
      </c>
      <c r="H77" s="88">
        <f t="shared" si="17"/>
        <v>50.562394165681589</v>
      </c>
      <c r="I77" s="88">
        <f t="shared" si="18"/>
        <v>47.4792945745004</v>
      </c>
      <c r="J77" s="76">
        <f>J78+J79</f>
        <v>194150443.43000001</v>
      </c>
      <c r="K77" s="90">
        <f t="shared" si="19"/>
        <v>150.47563127783064</v>
      </c>
    </row>
    <row r="78" spans="1:13" x14ac:dyDescent="0.25">
      <c r="A78" s="24" t="s">
        <v>101</v>
      </c>
      <c r="B78" s="18" t="s">
        <v>27</v>
      </c>
      <c r="C78" s="85">
        <v>568839349.38</v>
      </c>
      <c r="D78" s="117">
        <v>606359124.5</v>
      </c>
      <c r="E78" s="117">
        <v>286737265</v>
      </c>
      <c r="F78" s="84">
        <f t="shared" si="15"/>
        <v>-282102084.38</v>
      </c>
      <c r="G78" s="82">
        <f t="shared" si="16"/>
        <v>-319621859.5</v>
      </c>
      <c r="H78" s="89">
        <f t="shared" si="17"/>
        <v>50.407424400672362</v>
      </c>
      <c r="I78" s="89">
        <f t="shared" si="18"/>
        <v>47.288356588423035</v>
      </c>
      <c r="J78" s="105">
        <v>190071927.09</v>
      </c>
      <c r="K78" s="91">
        <f t="shared" si="19"/>
        <v>150.85724093502165</v>
      </c>
    </row>
    <row r="79" spans="1:13" ht="30" x14ac:dyDescent="0.25">
      <c r="A79" s="24" t="s">
        <v>102</v>
      </c>
      <c r="B79" s="18" t="s">
        <v>28</v>
      </c>
      <c r="C79" s="85">
        <v>8959843.4800000004</v>
      </c>
      <c r="D79" s="117">
        <v>8959843.4800000004</v>
      </c>
      <c r="E79" s="117">
        <v>5411840.3799999999</v>
      </c>
      <c r="F79" s="84">
        <f t="shared" si="15"/>
        <v>-3548003.1000000006</v>
      </c>
      <c r="G79" s="82">
        <f t="shared" si="16"/>
        <v>-3548003.1000000006</v>
      </c>
      <c r="H79" s="89">
        <f t="shared" si="17"/>
        <v>60.401059372077327</v>
      </c>
      <c r="I79" s="89">
        <f t="shared" si="18"/>
        <v>60.401059372077327</v>
      </c>
      <c r="J79" s="105">
        <v>4078516.34</v>
      </c>
      <c r="K79" s="91">
        <f t="shared" si="19"/>
        <v>132.69139875506789</v>
      </c>
    </row>
    <row r="80" spans="1:13" s="20" customFormat="1" x14ac:dyDescent="0.25">
      <c r="A80" s="25" t="s">
        <v>103</v>
      </c>
      <c r="B80" s="19" t="s">
        <v>29</v>
      </c>
      <c r="C80" s="78">
        <f>SUM(C81:C82)</f>
        <v>191265804.30000001</v>
      </c>
      <c r="D80" s="76">
        <f>SUM(D81:D82)</f>
        <v>196339411.59999999</v>
      </c>
      <c r="E80" s="76">
        <f>SUM(E81:E82)</f>
        <v>134393531.96000001</v>
      </c>
      <c r="F80" s="83">
        <f t="shared" si="15"/>
        <v>-56872272.340000004</v>
      </c>
      <c r="G80" s="78">
        <f t="shared" si="16"/>
        <v>-61945879.639999986</v>
      </c>
      <c r="H80" s="88">
        <f t="shared" si="17"/>
        <v>70.265321316508846</v>
      </c>
      <c r="I80" s="88">
        <f t="shared" si="18"/>
        <v>68.449594946224252</v>
      </c>
      <c r="J80" s="76">
        <f>J81+J82</f>
        <v>183075229.38999999</v>
      </c>
      <c r="K80" s="90">
        <f t="shared" si="19"/>
        <v>73.408910865655812</v>
      </c>
    </row>
    <row r="81" spans="1:13" x14ac:dyDescent="0.25">
      <c r="A81" s="24" t="s">
        <v>104</v>
      </c>
      <c r="B81" s="18" t="s">
        <v>30</v>
      </c>
      <c r="C81" s="85">
        <v>30432660</v>
      </c>
      <c r="D81" s="117">
        <v>30432660</v>
      </c>
      <c r="E81" s="117">
        <v>12791827.880000001</v>
      </c>
      <c r="F81" s="84">
        <f t="shared" si="15"/>
        <v>-17640832.119999997</v>
      </c>
      <c r="G81" s="82">
        <f t="shared" si="16"/>
        <v>-17640832.119999997</v>
      </c>
      <c r="H81" s="89">
        <f t="shared" si="17"/>
        <v>42.033223122789792</v>
      </c>
      <c r="I81" s="89">
        <f t="shared" si="18"/>
        <v>42.033223122789792</v>
      </c>
      <c r="J81" s="105">
        <v>11918442.48</v>
      </c>
      <c r="K81" s="91">
        <f t="shared" si="19"/>
        <v>107.32801623589327</v>
      </c>
      <c r="M81" s="1"/>
    </row>
    <row r="82" spans="1:13" x14ac:dyDescent="0.25">
      <c r="A82" s="24" t="s">
        <v>105</v>
      </c>
      <c r="B82" s="18" t="s">
        <v>31</v>
      </c>
      <c r="C82" s="85">
        <v>160833144.30000001</v>
      </c>
      <c r="D82" s="117">
        <v>165906751.59999999</v>
      </c>
      <c r="E82" s="117">
        <v>121601704.08</v>
      </c>
      <c r="F82" s="84">
        <f t="shared" si="15"/>
        <v>-39231440.220000014</v>
      </c>
      <c r="G82" s="82">
        <f t="shared" si="16"/>
        <v>-44305047.519999996</v>
      </c>
      <c r="H82" s="89">
        <f t="shared" si="17"/>
        <v>75.607366012305206</v>
      </c>
      <c r="I82" s="89">
        <f t="shared" si="18"/>
        <v>73.295211260106427</v>
      </c>
      <c r="J82" s="105">
        <v>171156786.91</v>
      </c>
      <c r="K82" s="91">
        <f t="shared" si="19"/>
        <v>71.04696592834631</v>
      </c>
    </row>
    <row r="83" spans="1:13" s="20" customFormat="1" ht="28.5" x14ac:dyDescent="0.25">
      <c r="A83" s="25" t="s">
        <v>106</v>
      </c>
      <c r="B83" s="19" t="s">
        <v>32</v>
      </c>
      <c r="C83" s="78">
        <f>SUM(C84:C87)</f>
        <v>1132957647.6399999</v>
      </c>
      <c r="D83" s="76">
        <f>SUM(D84:D87)</f>
        <v>1175012217.6399999</v>
      </c>
      <c r="E83" s="76">
        <f>SUM(E84:E87)</f>
        <v>304476277.83000004</v>
      </c>
      <c r="F83" s="83">
        <f t="shared" si="15"/>
        <v>-828481369.80999982</v>
      </c>
      <c r="G83" s="78">
        <f t="shared" si="16"/>
        <v>-870535939.80999982</v>
      </c>
      <c r="H83" s="88">
        <f t="shared" si="17"/>
        <v>26.874462471235123</v>
      </c>
      <c r="I83" s="88">
        <f t="shared" si="18"/>
        <v>25.912605269887113</v>
      </c>
      <c r="J83" s="76">
        <f>J84+J85+J87+J86</f>
        <v>969910489.68000007</v>
      </c>
      <c r="K83" s="90">
        <f t="shared" si="19"/>
        <v>31.392203823927616</v>
      </c>
    </row>
    <row r="84" spans="1:13" x14ac:dyDescent="0.25">
      <c r="A84" s="24" t="s">
        <v>107</v>
      </c>
      <c r="B84" s="18" t="s">
        <v>33</v>
      </c>
      <c r="C84" s="85">
        <v>867887001.89999998</v>
      </c>
      <c r="D84" s="117">
        <v>909541571.89999998</v>
      </c>
      <c r="E84" s="117">
        <v>150271772.84</v>
      </c>
      <c r="F84" s="84">
        <f t="shared" si="15"/>
        <v>-717615229.05999994</v>
      </c>
      <c r="G84" s="82">
        <f t="shared" si="16"/>
        <v>-759269799.05999994</v>
      </c>
      <c r="H84" s="89">
        <f t="shared" si="17"/>
        <v>17.314670286687239</v>
      </c>
      <c r="I84" s="89">
        <f t="shared" si="18"/>
        <v>16.521704722752542</v>
      </c>
      <c r="J84" s="105">
        <v>846596825.38</v>
      </c>
      <c r="K84" s="91">
        <f t="shared" si="19"/>
        <v>17.750098787879299</v>
      </c>
    </row>
    <row r="85" spans="1:13" x14ac:dyDescent="0.25">
      <c r="A85" s="24" t="s">
        <v>108</v>
      </c>
      <c r="B85" s="18" t="s">
        <v>34</v>
      </c>
      <c r="C85" s="85">
        <v>12158555</v>
      </c>
      <c r="D85" s="117">
        <v>12558555</v>
      </c>
      <c r="E85" s="117">
        <v>6230204</v>
      </c>
      <c r="F85" s="84">
        <f t="shared" si="15"/>
        <v>-5928351</v>
      </c>
      <c r="G85" s="82">
        <f t="shared" si="16"/>
        <v>-6328351</v>
      </c>
      <c r="H85" s="89">
        <f t="shared" si="17"/>
        <v>51.241319383759013</v>
      </c>
      <c r="I85" s="89">
        <f t="shared" si="18"/>
        <v>49.609242464598836</v>
      </c>
      <c r="J85" s="105">
        <v>3491355</v>
      </c>
      <c r="K85" s="91">
        <f t="shared" si="19"/>
        <v>178.44659165281101</v>
      </c>
    </row>
    <row r="86" spans="1:13" x14ac:dyDescent="0.25">
      <c r="A86" s="24" t="s">
        <v>109</v>
      </c>
      <c r="B86" s="18" t="s">
        <v>61</v>
      </c>
      <c r="C86" s="85">
        <v>232783027.75999999</v>
      </c>
      <c r="D86" s="117">
        <v>232783027.75999999</v>
      </c>
      <c r="E86" s="117">
        <v>138333159</v>
      </c>
      <c r="F86" s="84">
        <f t="shared" si="15"/>
        <v>-94449868.75999999</v>
      </c>
      <c r="G86" s="82">
        <f t="shared" si="16"/>
        <v>-94449868.75999999</v>
      </c>
      <c r="H86" s="89">
        <f t="shared" si="17"/>
        <v>59.425792477715298</v>
      </c>
      <c r="I86" s="89">
        <f t="shared" si="18"/>
        <v>59.425792477715298</v>
      </c>
      <c r="J86" s="105">
        <v>110815305.47</v>
      </c>
      <c r="K86" s="91">
        <f t="shared" si="19"/>
        <v>124.83217766109904</v>
      </c>
    </row>
    <row r="87" spans="1:13" ht="30" x14ac:dyDescent="0.25">
      <c r="A87" s="24" t="s">
        <v>110</v>
      </c>
      <c r="B87" s="18" t="s">
        <v>35</v>
      </c>
      <c r="C87" s="85">
        <v>20129062.98</v>
      </c>
      <c r="D87" s="117">
        <v>20129062.98</v>
      </c>
      <c r="E87" s="117">
        <v>9641141.9900000002</v>
      </c>
      <c r="F87" s="84">
        <f t="shared" si="15"/>
        <v>-10487920.99</v>
      </c>
      <c r="G87" s="82">
        <f t="shared" si="16"/>
        <v>-10487920.99</v>
      </c>
      <c r="H87" s="89">
        <f t="shared" si="17"/>
        <v>47.896625886556791</v>
      </c>
      <c r="I87" s="89">
        <f t="shared" si="18"/>
        <v>47.896625886556791</v>
      </c>
      <c r="J87" s="105">
        <v>9007003.8300000001</v>
      </c>
      <c r="K87" s="91">
        <f t="shared" si="19"/>
        <v>107.040500614509</v>
      </c>
    </row>
    <row r="88" spans="1:13" s="20" customFormat="1" ht="42.75" x14ac:dyDescent="0.25">
      <c r="A88" s="25" t="s">
        <v>111</v>
      </c>
      <c r="B88" s="19" t="s">
        <v>36</v>
      </c>
      <c r="C88" s="78">
        <f>SUM(C89)</f>
        <v>27000000</v>
      </c>
      <c r="D88" s="76">
        <f>SUM(D89)</f>
        <v>27000000</v>
      </c>
      <c r="E88" s="76">
        <f>SUM(E89)</f>
        <v>0</v>
      </c>
      <c r="F88" s="83">
        <f t="shared" si="15"/>
        <v>-27000000</v>
      </c>
      <c r="G88" s="78">
        <f t="shared" si="16"/>
        <v>-27000000</v>
      </c>
      <c r="H88" s="88">
        <f t="shared" si="17"/>
        <v>0</v>
      </c>
      <c r="I88" s="88">
        <f t="shared" si="18"/>
        <v>0</v>
      </c>
      <c r="J88" s="76">
        <f>J89</f>
        <v>0</v>
      </c>
      <c r="K88" s="90">
        <v>0</v>
      </c>
    </row>
    <row r="89" spans="1:13" ht="30" x14ac:dyDescent="0.25">
      <c r="A89" s="24" t="s">
        <v>112</v>
      </c>
      <c r="B89" s="18" t="s">
        <v>37</v>
      </c>
      <c r="C89" s="82">
        <v>27000000</v>
      </c>
      <c r="D89" s="79">
        <v>27000000</v>
      </c>
      <c r="E89" s="79">
        <v>0</v>
      </c>
      <c r="F89" s="84">
        <f t="shared" si="15"/>
        <v>-27000000</v>
      </c>
      <c r="G89" s="82">
        <f t="shared" si="16"/>
        <v>-27000000</v>
      </c>
      <c r="H89" s="89">
        <f t="shared" si="17"/>
        <v>0</v>
      </c>
      <c r="I89" s="89">
        <f t="shared" si="18"/>
        <v>0</v>
      </c>
      <c r="J89" s="79">
        <v>0</v>
      </c>
      <c r="K89" s="91">
        <v>0</v>
      </c>
    </row>
    <row r="90" spans="1:13" s="20" customFormat="1" x14ac:dyDescent="0.25">
      <c r="A90" s="23"/>
      <c r="B90" s="19" t="s">
        <v>38</v>
      </c>
      <c r="C90" s="78">
        <f>C43+C50+C52+C55+C67+C70+C77+C80+C83+C61+C88</f>
        <v>25772632809.689999</v>
      </c>
      <c r="D90" s="76">
        <f>D43+D50+D52+D55+D67+D70+D77+D80+D83+D61+D88</f>
        <v>26011965521</v>
      </c>
      <c r="E90" s="76">
        <f>E43+E50+E52+E55+E67+E70+E77+E80+E83+E61+E88</f>
        <v>9746516464.0600014</v>
      </c>
      <c r="F90" s="83">
        <f t="shared" si="15"/>
        <v>-16026116345.629997</v>
      </c>
      <c r="G90" s="78">
        <f>E90-D90</f>
        <v>-16265449056.939999</v>
      </c>
      <c r="H90" s="88">
        <f t="shared" si="17"/>
        <v>37.817310074721995</v>
      </c>
      <c r="I90" s="88">
        <f t="shared" si="18"/>
        <v>37.469357923727202</v>
      </c>
      <c r="J90" s="78">
        <f>J43+J50+J52+J55+J67+J70+J77+J80+J83+J61+J88</f>
        <v>8601931392.1100006</v>
      </c>
      <c r="K90" s="90">
        <f t="shared" si="19"/>
        <v>113.3061404442246</v>
      </c>
    </row>
    <row r="91" spans="1:13" x14ac:dyDescent="0.25">
      <c r="K91" s="7"/>
    </row>
    <row r="92" spans="1:13" ht="19.5" customHeight="1" x14ac:dyDescent="0.25">
      <c r="K92" s="8"/>
    </row>
    <row r="93" spans="1:13" ht="50.25" customHeight="1" x14ac:dyDescent="0.25">
      <c r="B93" s="138" t="s">
        <v>202</v>
      </c>
      <c r="C93" s="138"/>
      <c r="D93" s="138"/>
      <c r="E93" s="138"/>
      <c r="F93" s="138"/>
      <c r="G93" s="138"/>
      <c r="H93" s="138"/>
      <c r="I93" s="138"/>
      <c r="J93" s="138"/>
      <c r="K93" s="138"/>
    </row>
    <row r="94" spans="1:13" ht="18.75" customHeight="1" x14ac:dyDescent="0.25">
      <c r="B94" s="12"/>
      <c r="C94" s="12"/>
      <c r="D94" s="12"/>
      <c r="E94" s="12"/>
      <c r="F94" s="12"/>
      <c r="G94" s="12"/>
      <c r="H94" s="12"/>
      <c r="I94" s="29"/>
      <c r="J94" t="s">
        <v>135</v>
      </c>
      <c r="K94" s="12"/>
    </row>
    <row r="95" spans="1:13" ht="150" x14ac:dyDescent="0.25">
      <c r="A95" s="146" t="s">
        <v>42</v>
      </c>
      <c r="B95" s="146"/>
      <c r="C95" s="95" t="s">
        <v>113</v>
      </c>
      <c r="D95" s="118" t="s">
        <v>194</v>
      </c>
      <c r="E95" s="119" t="s">
        <v>195</v>
      </c>
      <c r="F95" s="3" t="s">
        <v>196</v>
      </c>
      <c r="G95" s="17" t="s">
        <v>197</v>
      </c>
      <c r="H95" s="3" t="s">
        <v>198</v>
      </c>
      <c r="I95" s="28" t="s">
        <v>203</v>
      </c>
      <c r="J95" s="96" t="s">
        <v>200</v>
      </c>
      <c r="K95" s="3" t="s">
        <v>63</v>
      </c>
    </row>
    <row r="96" spans="1:13" ht="15" customHeight="1" x14ac:dyDescent="0.25">
      <c r="A96" s="125" t="s">
        <v>115</v>
      </c>
      <c r="B96" s="125"/>
      <c r="C96" s="120">
        <v>1014352706.25</v>
      </c>
      <c r="D96" s="107">
        <v>1049433496.61</v>
      </c>
      <c r="E96" s="107">
        <v>502411703.42000002</v>
      </c>
      <c r="F96" s="94">
        <f>E96-C96</f>
        <v>-511941002.82999998</v>
      </c>
      <c r="G96" s="81">
        <f>E96-D96</f>
        <v>-547021793.19000006</v>
      </c>
      <c r="H96" s="87">
        <f>SUM(E96/C96*100)</f>
        <v>49.530276828203611</v>
      </c>
      <c r="I96" s="87">
        <f>SUM(E96/D96*100)</f>
        <v>47.874563280374382</v>
      </c>
      <c r="J96" s="97">
        <v>387398260.81</v>
      </c>
      <c r="K96" s="91">
        <f>SUM(E96/J96*100)</f>
        <v>129.68868326087002</v>
      </c>
    </row>
    <row r="97" spans="1:14" ht="30" customHeight="1" x14ac:dyDescent="0.25">
      <c r="A97" s="125" t="s">
        <v>116</v>
      </c>
      <c r="B97" s="125"/>
      <c r="C97" s="120">
        <v>11158312707.5</v>
      </c>
      <c r="D97" s="107">
        <v>11280853272.59</v>
      </c>
      <c r="E97" s="107">
        <v>6021270946.1199999</v>
      </c>
      <c r="F97" s="94">
        <f t="shared" ref="F97:F118" si="23">E97-C97</f>
        <v>-5137041761.3800001</v>
      </c>
      <c r="G97" s="81">
        <f t="shared" ref="G97:G118" si="24">E97-D97</f>
        <v>-5259582326.4700003</v>
      </c>
      <c r="H97" s="87">
        <f t="shared" ref="H97:H118" si="25">SUM(E97/C97*100)</f>
        <v>53.962199339267805</v>
      </c>
      <c r="I97" s="87">
        <f t="shared" ref="I97:I118" si="26">SUM(E97/D97*100)</f>
        <v>53.376023963988331</v>
      </c>
      <c r="J97" s="97">
        <v>5061941478.75</v>
      </c>
      <c r="K97" s="91">
        <f t="shared" ref="K97:K118" si="27">SUM(E97/J97*100)</f>
        <v>118.95180873578369</v>
      </c>
      <c r="M97" s="9"/>
      <c r="N97" s="10"/>
    </row>
    <row r="98" spans="1:14" ht="30" customHeight="1" x14ac:dyDescent="0.25">
      <c r="A98" s="125" t="s">
        <v>117</v>
      </c>
      <c r="B98" s="125"/>
      <c r="C98" s="120">
        <v>103666660</v>
      </c>
      <c r="D98" s="107">
        <v>110303320</v>
      </c>
      <c r="E98" s="107">
        <v>20802765.48</v>
      </c>
      <c r="F98" s="94">
        <f t="shared" si="23"/>
        <v>-82863894.519999996</v>
      </c>
      <c r="G98" s="81">
        <f t="shared" si="24"/>
        <v>-89500554.519999996</v>
      </c>
      <c r="H98" s="87">
        <f t="shared" si="25"/>
        <v>20.066977637747758</v>
      </c>
      <c r="I98" s="87">
        <f t="shared" si="26"/>
        <v>18.85960049071959</v>
      </c>
      <c r="J98" s="97">
        <v>20572380.469999999</v>
      </c>
      <c r="K98" s="91">
        <f t="shared" si="27"/>
        <v>101.11987531212523</v>
      </c>
      <c r="M98" s="9"/>
      <c r="N98" s="10"/>
    </row>
    <row r="99" spans="1:14" ht="30.75" customHeight="1" x14ac:dyDescent="0.25">
      <c r="A99" s="125" t="s">
        <v>114</v>
      </c>
      <c r="B99" s="125"/>
      <c r="C99" s="120">
        <v>658275453.94000006</v>
      </c>
      <c r="D99" s="107">
        <v>700330023.94000006</v>
      </c>
      <c r="E99" s="107">
        <v>289048032.62</v>
      </c>
      <c r="F99" s="94">
        <f t="shared" si="23"/>
        <v>-369227421.32000005</v>
      </c>
      <c r="G99" s="81">
        <f t="shared" si="24"/>
        <v>-411281991.32000005</v>
      </c>
      <c r="H99" s="87">
        <f t="shared" si="25"/>
        <v>43.909890744057108</v>
      </c>
      <c r="I99" s="87">
        <f t="shared" si="26"/>
        <v>41.273117350279961</v>
      </c>
      <c r="J99" s="97">
        <v>232764894.91999999</v>
      </c>
      <c r="K99" s="91">
        <f t="shared" si="27"/>
        <v>124.18025180272319</v>
      </c>
      <c r="M99" s="9"/>
      <c r="N99" s="10"/>
    </row>
    <row r="100" spans="1:14" ht="30" customHeight="1" x14ac:dyDescent="0.25">
      <c r="A100" s="125" t="s">
        <v>118</v>
      </c>
      <c r="B100" s="125"/>
      <c r="C100" s="120">
        <v>9161000</v>
      </c>
      <c r="D100" s="107">
        <v>9161000</v>
      </c>
      <c r="E100" s="107">
        <v>1745289.85</v>
      </c>
      <c r="F100" s="94">
        <f t="shared" si="23"/>
        <v>-7415710.1500000004</v>
      </c>
      <c r="G100" s="81">
        <f t="shared" si="24"/>
        <v>-7415710.1500000004</v>
      </c>
      <c r="H100" s="87">
        <f t="shared" si="25"/>
        <v>19.051302805370593</v>
      </c>
      <c r="I100" s="87">
        <f t="shared" si="26"/>
        <v>19.051302805370593</v>
      </c>
      <c r="J100" s="97">
        <v>1792874.6</v>
      </c>
      <c r="K100" s="91">
        <f t="shared" si="27"/>
        <v>97.345896361072874</v>
      </c>
      <c r="M100" s="9"/>
      <c r="N100" s="10"/>
    </row>
    <row r="101" spans="1:14" ht="27.75" customHeight="1" x14ac:dyDescent="0.25">
      <c r="A101" s="125" t="s">
        <v>119</v>
      </c>
      <c r="B101" s="125"/>
      <c r="C101" s="120">
        <v>61577634.899999999</v>
      </c>
      <c r="D101" s="107">
        <v>65077634.899999999</v>
      </c>
      <c r="E101" s="107">
        <v>25009222.760000002</v>
      </c>
      <c r="F101" s="94">
        <f t="shared" si="23"/>
        <v>-36568412.140000001</v>
      </c>
      <c r="G101" s="81">
        <f t="shared" si="24"/>
        <v>-40068412.140000001</v>
      </c>
      <c r="H101" s="87">
        <f t="shared" si="25"/>
        <v>40.614133362890819</v>
      </c>
      <c r="I101" s="87">
        <f t="shared" si="26"/>
        <v>38.429827387596106</v>
      </c>
      <c r="J101" s="97">
        <v>22551428.620000001</v>
      </c>
      <c r="K101" s="91">
        <f t="shared" si="27"/>
        <v>110.89861835990416</v>
      </c>
      <c r="M101" s="9"/>
      <c r="N101" s="11"/>
    </row>
    <row r="102" spans="1:14" ht="38.25" customHeight="1" x14ac:dyDescent="0.25">
      <c r="A102" s="125" t="s">
        <v>120</v>
      </c>
      <c r="B102" s="125"/>
      <c r="C102" s="120">
        <v>321536658.92000002</v>
      </c>
      <c r="D102" s="107">
        <v>322892676.51999998</v>
      </c>
      <c r="E102" s="107">
        <v>117678675.36</v>
      </c>
      <c r="F102" s="94">
        <f t="shared" si="23"/>
        <v>-203857983.56</v>
      </c>
      <c r="G102" s="81">
        <f t="shared" si="24"/>
        <v>-205214001.15999997</v>
      </c>
      <c r="H102" s="87">
        <f t="shared" si="25"/>
        <v>36.598836274304588</v>
      </c>
      <c r="I102" s="87">
        <f t="shared" si="26"/>
        <v>36.44513608307588</v>
      </c>
      <c r="J102" s="97">
        <v>101846702.77</v>
      </c>
      <c r="K102" s="91">
        <f t="shared" si="27"/>
        <v>115.54490440967274</v>
      </c>
      <c r="M102" s="9"/>
      <c r="N102" s="10"/>
    </row>
    <row r="103" spans="1:14" ht="15" customHeight="1" x14ac:dyDescent="0.25">
      <c r="A103" s="125" t="s">
        <v>121</v>
      </c>
      <c r="B103" s="125"/>
      <c r="C103" s="120">
        <v>74653144.299999997</v>
      </c>
      <c r="D103" s="107">
        <v>79726751.599999994</v>
      </c>
      <c r="E103" s="107">
        <v>64489524.240000002</v>
      </c>
      <c r="F103" s="94">
        <f t="shared" si="23"/>
        <v>-10163620.059999995</v>
      </c>
      <c r="G103" s="81">
        <f t="shared" si="24"/>
        <v>-15237227.359999992</v>
      </c>
      <c r="H103" s="87">
        <f t="shared" si="25"/>
        <v>86.385543227547629</v>
      </c>
      <c r="I103" s="87">
        <f t="shared" si="26"/>
        <v>80.888187397315221</v>
      </c>
      <c r="J103" s="97">
        <v>127277890.53</v>
      </c>
      <c r="K103" s="91">
        <f t="shared" si="27"/>
        <v>50.668284940501515</v>
      </c>
      <c r="M103" s="9"/>
      <c r="N103" s="10"/>
    </row>
    <row r="104" spans="1:14" ht="54" customHeight="1" x14ac:dyDescent="0.25">
      <c r="A104" s="125" t="s">
        <v>122</v>
      </c>
      <c r="B104" s="125"/>
      <c r="C104" s="120">
        <v>1540523090.22</v>
      </c>
      <c r="D104" s="107">
        <v>1612697063.22</v>
      </c>
      <c r="E104" s="107">
        <v>250851808.88</v>
      </c>
      <c r="F104" s="94">
        <f t="shared" si="23"/>
        <v>-1289671281.3400002</v>
      </c>
      <c r="G104" s="81">
        <f t="shared" si="24"/>
        <v>-1361845254.3400002</v>
      </c>
      <c r="H104" s="87">
        <f t="shared" si="25"/>
        <v>16.283547482834301</v>
      </c>
      <c r="I104" s="87">
        <f t="shared" si="26"/>
        <v>15.554800377644106</v>
      </c>
      <c r="J104" s="97">
        <v>38261515.229999997</v>
      </c>
      <c r="K104" s="91">
        <v>0</v>
      </c>
      <c r="M104" s="9"/>
      <c r="N104" s="10"/>
    </row>
    <row r="105" spans="1:14" ht="46.15" customHeight="1" x14ac:dyDescent="0.25">
      <c r="A105" s="125" t="s">
        <v>123</v>
      </c>
      <c r="B105" s="125"/>
      <c r="C105" s="120">
        <v>5000000</v>
      </c>
      <c r="D105" s="107">
        <v>5000000</v>
      </c>
      <c r="E105" s="107">
        <v>117000</v>
      </c>
      <c r="F105" s="94">
        <f t="shared" si="23"/>
        <v>-4883000</v>
      </c>
      <c r="G105" s="81">
        <f t="shared" si="24"/>
        <v>-4883000</v>
      </c>
      <c r="H105" s="87">
        <f t="shared" si="25"/>
        <v>2.34</v>
      </c>
      <c r="I105" s="87">
        <f t="shared" si="26"/>
        <v>2.34</v>
      </c>
      <c r="J105" s="97">
        <v>0</v>
      </c>
      <c r="K105" s="91">
        <v>0</v>
      </c>
      <c r="M105" s="9"/>
      <c r="N105" s="10"/>
    </row>
    <row r="106" spans="1:14" ht="48.75" customHeight="1" x14ac:dyDescent="0.25">
      <c r="A106" s="125" t="s">
        <v>124</v>
      </c>
      <c r="B106" s="125"/>
      <c r="C106" s="120">
        <v>1598866989.21</v>
      </c>
      <c r="D106" s="107">
        <v>1617451063.76</v>
      </c>
      <c r="E106" s="107">
        <v>749811071.21000004</v>
      </c>
      <c r="F106" s="94">
        <f t="shared" si="23"/>
        <v>-849055918</v>
      </c>
      <c r="G106" s="81">
        <f t="shared" si="24"/>
        <v>-867639992.54999995</v>
      </c>
      <c r="H106" s="87">
        <f t="shared" si="25"/>
        <v>46.896400780685426</v>
      </c>
      <c r="I106" s="87">
        <f t="shared" si="26"/>
        <v>46.35757384009846</v>
      </c>
      <c r="J106" s="97">
        <v>590771116.45000005</v>
      </c>
      <c r="K106" s="91">
        <f t="shared" si="27"/>
        <v>126.92073974700833</v>
      </c>
      <c r="M106" s="9"/>
      <c r="N106" s="10"/>
    </row>
    <row r="107" spans="1:14" ht="53.25" customHeight="1" x14ac:dyDescent="0.25">
      <c r="A107" s="125" t="s">
        <v>125</v>
      </c>
      <c r="B107" s="125"/>
      <c r="C107" s="120">
        <v>70840006.769999996</v>
      </c>
      <c r="D107" s="107">
        <v>91194191.269999996</v>
      </c>
      <c r="E107" s="107">
        <v>25581694.07</v>
      </c>
      <c r="F107" s="94">
        <f t="shared" si="23"/>
        <v>-45258312.699999996</v>
      </c>
      <c r="G107" s="81">
        <f t="shared" si="24"/>
        <v>-65612497.199999996</v>
      </c>
      <c r="H107" s="87">
        <f t="shared" si="25"/>
        <v>36.111930583317758</v>
      </c>
      <c r="I107" s="87">
        <f t="shared" si="26"/>
        <v>28.051889833925824</v>
      </c>
      <c r="J107" s="97">
        <v>12550382.109999999</v>
      </c>
      <c r="K107" s="91">
        <f t="shared" si="27"/>
        <v>203.83199368580819</v>
      </c>
      <c r="M107" s="9"/>
      <c r="N107" s="10"/>
    </row>
    <row r="108" spans="1:14" ht="49.5" customHeight="1" x14ac:dyDescent="0.25">
      <c r="A108" s="125" t="s">
        <v>126</v>
      </c>
      <c r="B108" s="125"/>
      <c r="C108" s="120">
        <v>676106247.19000006</v>
      </c>
      <c r="D108" s="107">
        <v>765939528.74000001</v>
      </c>
      <c r="E108" s="107">
        <v>368960676.13</v>
      </c>
      <c r="F108" s="94">
        <f t="shared" si="23"/>
        <v>-307145571.06000006</v>
      </c>
      <c r="G108" s="81">
        <f t="shared" si="24"/>
        <v>-396978852.61000001</v>
      </c>
      <c r="H108" s="87">
        <f t="shared" si="25"/>
        <v>54.57140466656778</v>
      </c>
      <c r="I108" s="87">
        <f t="shared" si="26"/>
        <v>48.170992915975297</v>
      </c>
      <c r="J108" s="97">
        <v>311391567.04000002</v>
      </c>
      <c r="K108" s="91">
        <f t="shared" si="27"/>
        <v>118.4876904783375</v>
      </c>
      <c r="M108" s="9"/>
      <c r="N108" s="10"/>
    </row>
    <row r="109" spans="1:14" ht="30" customHeight="1" x14ac:dyDescent="0.25">
      <c r="A109" s="125" t="s">
        <v>127</v>
      </c>
      <c r="B109" s="125"/>
      <c r="C109" s="120">
        <v>362301557.29000002</v>
      </c>
      <c r="D109" s="107">
        <v>362301557.29000002</v>
      </c>
      <c r="E109" s="107">
        <v>139134011.99000001</v>
      </c>
      <c r="F109" s="94">
        <f t="shared" si="23"/>
        <v>-223167545.30000001</v>
      </c>
      <c r="G109" s="81">
        <f t="shared" si="24"/>
        <v>-223167545.30000001</v>
      </c>
      <c r="H109" s="87">
        <f t="shared" si="25"/>
        <v>38.402819195897585</v>
      </c>
      <c r="I109" s="87">
        <f t="shared" si="26"/>
        <v>38.402819195897585</v>
      </c>
      <c r="J109" s="97">
        <v>124803283.36</v>
      </c>
      <c r="K109" s="91">
        <f t="shared" si="27"/>
        <v>111.48265353617536</v>
      </c>
      <c r="M109" s="9"/>
      <c r="N109" s="10"/>
    </row>
    <row r="110" spans="1:14" ht="31.15" customHeight="1" x14ac:dyDescent="0.25">
      <c r="A110" s="125" t="s">
        <v>128</v>
      </c>
      <c r="B110" s="125"/>
      <c r="C110" s="120">
        <v>6838000</v>
      </c>
      <c r="D110" s="107">
        <v>6838000</v>
      </c>
      <c r="E110" s="107">
        <v>0</v>
      </c>
      <c r="F110" s="94">
        <f t="shared" si="23"/>
        <v>-6838000</v>
      </c>
      <c r="G110" s="81">
        <f t="shared" si="24"/>
        <v>-6838000</v>
      </c>
      <c r="H110" s="87">
        <f t="shared" si="25"/>
        <v>0</v>
      </c>
      <c r="I110" s="87">
        <f t="shared" si="26"/>
        <v>0</v>
      </c>
      <c r="J110" s="97">
        <v>200000</v>
      </c>
      <c r="K110" s="91">
        <v>0</v>
      </c>
      <c r="M110" s="9"/>
      <c r="N110" s="10"/>
    </row>
    <row r="111" spans="1:14" ht="32.25" customHeight="1" x14ac:dyDescent="0.25">
      <c r="A111" s="130" t="s">
        <v>129</v>
      </c>
      <c r="B111" s="130"/>
      <c r="C111" s="120">
        <v>6835414660.6499996</v>
      </c>
      <c r="D111" s="107">
        <v>6774118475.0600004</v>
      </c>
      <c r="E111" s="107">
        <v>957392297.53999996</v>
      </c>
      <c r="F111" s="94">
        <f t="shared" si="23"/>
        <v>-5878022363.1099997</v>
      </c>
      <c r="G111" s="81">
        <f t="shared" si="24"/>
        <v>-5816726177.5200005</v>
      </c>
      <c r="H111" s="87">
        <f t="shared" si="25"/>
        <v>14.006352870609298</v>
      </c>
      <c r="I111" s="87">
        <f t="shared" si="26"/>
        <v>14.133090542552404</v>
      </c>
      <c r="J111" s="97">
        <v>612135576.38999999</v>
      </c>
      <c r="K111" s="91">
        <f t="shared" si="27"/>
        <v>156.40200218162653</v>
      </c>
      <c r="M111" s="13"/>
      <c r="N111" s="10"/>
    </row>
    <row r="112" spans="1:14" ht="51.6" customHeight="1" x14ac:dyDescent="0.25">
      <c r="A112" s="125" t="s">
        <v>130</v>
      </c>
      <c r="B112" s="125"/>
      <c r="C112" s="120">
        <v>557013454.13</v>
      </c>
      <c r="D112" s="107">
        <v>571111028.99000001</v>
      </c>
      <c r="E112" s="107">
        <v>72745510.459999993</v>
      </c>
      <c r="F112" s="94">
        <f t="shared" si="23"/>
        <v>-484267943.67000002</v>
      </c>
      <c r="G112" s="81">
        <f t="shared" si="24"/>
        <v>-498365518.53000003</v>
      </c>
      <c r="H112" s="87">
        <f t="shared" si="25"/>
        <v>13.059919813538666</v>
      </c>
      <c r="I112" s="87">
        <f t="shared" si="26"/>
        <v>12.737542573577887</v>
      </c>
      <c r="J112" s="97">
        <v>909203716.41999996</v>
      </c>
      <c r="K112" s="91">
        <f t="shared" si="27"/>
        <v>8.0010133203630396</v>
      </c>
      <c r="M112" s="13"/>
      <c r="N112" s="10"/>
    </row>
    <row r="113" spans="1:14" ht="34.5" customHeight="1" x14ac:dyDescent="0.25">
      <c r="A113" s="125" t="s">
        <v>207</v>
      </c>
      <c r="B113" s="125"/>
      <c r="C113" s="120">
        <v>0</v>
      </c>
      <c r="D113" s="107">
        <v>143570793.24000001</v>
      </c>
      <c r="E113" s="107">
        <v>0</v>
      </c>
      <c r="F113" s="94">
        <f t="shared" si="23"/>
        <v>0</v>
      </c>
      <c r="G113" s="81">
        <f t="shared" si="24"/>
        <v>-143570793.24000001</v>
      </c>
      <c r="H113" s="87">
        <v>0</v>
      </c>
      <c r="I113" s="87">
        <f t="shared" si="26"/>
        <v>0</v>
      </c>
      <c r="J113" s="97">
        <v>0</v>
      </c>
      <c r="K113" s="91">
        <v>0</v>
      </c>
      <c r="M113" s="13"/>
      <c r="N113" s="10"/>
    </row>
    <row r="114" spans="1:14" ht="51.6" customHeight="1" x14ac:dyDescent="0.25">
      <c r="A114" s="125" t="s">
        <v>131</v>
      </c>
      <c r="B114" s="125" t="s">
        <v>131</v>
      </c>
      <c r="C114" s="120">
        <v>61328296.68</v>
      </c>
      <c r="D114" s="107">
        <v>74028286.680000007</v>
      </c>
      <c r="E114" s="107">
        <v>34114229.619999997</v>
      </c>
      <c r="F114" s="94">
        <f t="shared" si="23"/>
        <v>-27214067.060000002</v>
      </c>
      <c r="G114" s="81">
        <f t="shared" si="24"/>
        <v>-39914057.06000001</v>
      </c>
      <c r="H114" s="87">
        <f t="shared" si="25"/>
        <v>55.625594491889927</v>
      </c>
      <c r="I114" s="87">
        <f t="shared" si="26"/>
        <v>46.082695075011827</v>
      </c>
      <c r="J114" s="97">
        <v>28076282.390000001</v>
      </c>
      <c r="K114" s="106">
        <f t="shared" si="27"/>
        <v>121.50550826540535</v>
      </c>
      <c r="M114" s="13"/>
      <c r="N114" s="10"/>
    </row>
    <row r="115" spans="1:14" ht="30.75" customHeight="1" x14ac:dyDescent="0.25">
      <c r="A115" s="125" t="s">
        <v>132</v>
      </c>
      <c r="B115" s="125" t="s">
        <v>132</v>
      </c>
      <c r="C115" s="120">
        <v>656864541.74000001</v>
      </c>
      <c r="D115" s="107">
        <v>369937356.58999997</v>
      </c>
      <c r="E115" s="107">
        <v>105352004.31</v>
      </c>
      <c r="F115" s="94">
        <f t="shared" si="23"/>
        <v>-551512537.43000007</v>
      </c>
      <c r="G115" s="81">
        <f t="shared" si="24"/>
        <v>-264585352.27999997</v>
      </c>
      <c r="H115" s="87">
        <f t="shared" si="25"/>
        <v>16.038619474104664</v>
      </c>
      <c r="I115" s="87">
        <f t="shared" si="26"/>
        <v>28.478336246198893</v>
      </c>
      <c r="J115" s="97">
        <v>18392041.25</v>
      </c>
      <c r="K115" s="106">
        <f t="shared" si="27"/>
        <v>572.81300578857724</v>
      </c>
      <c r="M115" s="13"/>
      <c r="N115" s="10"/>
    </row>
    <row r="116" spans="1:14" ht="30.75" customHeight="1" x14ac:dyDescent="0.25">
      <c r="A116" s="132" t="s">
        <v>133</v>
      </c>
      <c r="B116" s="132"/>
      <c r="C116" s="121">
        <f>C114+C115</f>
        <v>718192838.41999996</v>
      </c>
      <c r="D116" s="122">
        <f t="shared" ref="D116:E116" si="28">D114+D115</f>
        <v>443965643.26999998</v>
      </c>
      <c r="E116" s="122">
        <f t="shared" si="28"/>
        <v>139466233.93000001</v>
      </c>
      <c r="F116" s="93">
        <f t="shared" si="23"/>
        <v>-578726604.49000001</v>
      </c>
      <c r="G116" s="80">
        <f t="shared" si="24"/>
        <v>-304499409.33999997</v>
      </c>
      <c r="H116" s="86">
        <f t="shared" si="25"/>
        <v>19.419051049968839</v>
      </c>
      <c r="I116" s="86">
        <f t="shared" si="26"/>
        <v>31.413744744474048</v>
      </c>
      <c r="J116" s="93">
        <f>J114+J115</f>
        <v>46468323.640000001</v>
      </c>
      <c r="K116" s="90">
        <f t="shared" si="27"/>
        <v>300.13183821838425</v>
      </c>
      <c r="M116" s="13"/>
      <c r="N116" s="10"/>
    </row>
    <row r="117" spans="1:14" ht="30.75" customHeight="1" x14ac:dyDescent="0.25">
      <c r="A117" s="132" t="s">
        <v>134</v>
      </c>
      <c r="B117" s="132"/>
      <c r="C117" s="121">
        <f>SUM(C96:C112)</f>
        <v>25054439971.27</v>
      </c>
      <c r="D117" s="122">
        <f>SUM(D96:D113)</f>
        <v>25567999877.730007</v>
      </c>
      <c r="E117" s="122">
        <f>SUM(E96:E113)</f>
        <v>9607050230.1299973</v>
      </c>
      <c r="F117" s="93">
        <f t="shared" si="23"/>
        <v>-15447389741.140003</v>
      </c>
      <c r="G117" s="80">
        <f t="shared" si="24"/>
        <v>-15960949647.60001</v>
      </c>
      <c r="H117" s="86">
        <f t="shared" si="25"/>
        <v>38.344701542506755</v>
      </c>
      <c r="I117" s="86">
        <f t="shared" si="26"/>
        <v>37.574508276252914</v>
      </c>
      <c r="J117" s="93">
        <f>SUM(J96:J112)</f>
        <v>8555463068.4700003</v>
      </c>
      <c r="K117" s="90">
        <f t="shared" si="27"/>
        <v>112.29141138526421</v>
      </c>
      <c r="M117" s="13"/>
      <c r="N117" s="10"/>
    </row>
    <row r="118" spans="1:14" x14ac:dyDescent="0.25">
      <c r="A118" s="131" t="s">
        <v>38</v>
      </c>
      <c r="B118" s="131"/>
      <c r="C118" s="123">
        <f>C116+C117</f>
        <v>25772632809.689999</v>
      </c>
      <c r="D118" s="124">
        <f>D116+D117</f>
        <v>26011965521.000008</v>
      </c>
      <c r="E118" s="124">
        <f>E116+E117</f>
        <v>9746516464.0599976</v>
      </c>
      <c r="F118" s="93">
        <f t="shared" si="23"/>
        <v>-16026116345.630001</v>
      </c>
      <c r="G118" s="80">
        <f t="shared" si="24"/>
        <v>-16265449056.94001</v>
      </c>
      <c r="H118" s="86">
        <f t="shared" si="25"/>
        <v>37.817310074721973</v>
      </c>
      <c r="I118" s="86">
        <f t="shared" si="26"/>
        <v>37.469357923727173</v>
      </c>
      <c r="J118" s="80">
        <f>J116+J117</f>
        <v>8601931392.1100006</v>
      </c>
      <c r="K118" s="90">
        <f t="shared" si="27"/>
        <v>113.30614044422455</v>
      </c>
      <c r="M118" s="13"/>
      <c r="N118" s="10"/>
    </row>
    <row r="119" spans="1:14" s="30" customFormat="1" x14ac:dyDescent="0.25">
      <c r="I119" s="31"/>
      <c r="K119" s="32"/>
      <c r="M119" s="33"/>
      <c r="N119" s="34"/>
    </row>
    <row r="120" spans="1:14" s="30" customFormat="1" ht="63.75" customHeight="1" x14ac:dyDescent="0.25">
      <c r="B120" s="140" t="s">
        <v>212</v>
      </c>
      <c r="C120" s="140"/>
      <c r="D120" s="140"/>
      <c r="E120" s="140"/>
      <c r="F120" s="140"/>
      <c r="G120" s="140"/>
      <c r="H120" s="140"/>
      <c r="I120" s="140"/>
      <c r="J120" s="140"/>
      <c r="K120" s="140"/>
    </row>
    <row r="121" spans="1:14" s="30" customFormat="1" x14ac:dyDescent="0.25">
      <c r="B121" s="140" t="s">
        <v>210</v>
      </c>
      <c r="C121" s="140"/>
      <c r="D121" s="140"/>
      <c r="E121" s="140"/>
      <c r="F121" s="140"/>
      <c r="G121" s="140"/>
      <c r="H121" s="140"/>
      <c r="I121" s="140"/>
      <c r="J121" s="140"/>
      <c r="K121" s="140"/>
    </row>
    <row r="122" spans="1:14" s="30" customFormat="1" x14ac:dyDescent="0.25">
      <c r="I122" s="31"/>
      <c r="M122" s="147">
        <f>3767129148.2/E118*100</f>
        <v>38.651031495110914</v>
      </c>
    </row>
    <row r="123" spans="1:14" s="30" customFormat="1" x14ac:dyDescent="0.25">
      <c r="B123" s="141" t="s">
        <v>53</v>
      </c>
      <c r="C123" s="141"/>
      <c r="D123" s="141"/>
      <c r="E123" s="141"/>
      <c r="F123" s="141"/>
      <c r="G123" s="141"/>
      <c r="H123" s="141"/>
      <c r="I123" s="141"/>
      <c r="J123" s="141"/>
      <c r="K123" s="141"/>
    </row>
    <row r="124" spans="1:14" s="30" customFormat="1" ht="25.5" customHeight="1" x14ac:dyDescent="0.25">
      <c r="B124" s="140" t="s">
        <v>209</v>
      </c>
      <c r="C124" s="140"/>
      <c r="D124" s="140"/>
      <c r="E124" s="140"/>
      <c r="F124" s="140"/>
      <c r="G124" s="140"/>
      <c r="H124" s="140"/>
      <c r="I124" s="140"/>
      <c r="J124" s="140"/>
      <c r="K124" s="140"/>
    </row>
    <row r="125" spans="1:14" s="30" customFormat="1" x14ac:dyDescent="0.25">
      <c r="B125" s="35"/>
      <c r="C125" s="35"/>
      <c r="D125" s="35"/>
      <c r="E125" s="35"/>
      <c r="F125" s="35"/>
      <c r="G125" s="50"/>
      <c r="H125" s="35"/>
      <c r="I125" s="36"/>
      <c r="J125" s="35"/>
      <c r="K125" s="35"/>
    </row>
    <row r="126" spans="1:14" s="30" customFormat="1" ht="30" customHeight="1" x14ac:dyDescent="0.25">
      <c r="B126" s="133" t="s">
        <v>54</v>
      </c>
      <c r="C126" s="144" t="s">
        <v>136</v>
      </c>
      <c r="D126" s="142" t="s">
        <v>204</v>
      </c>
      <c r="E126" s="128" t="s">
        <v>205</v>
      </c>
      <c r="F126" s="129"/>
      <c r="G126" s="38"/>
      <c r="H126" s="38"/>
      <c r="I126" s="37"/>
      <c r="J126" s="38"/>
      <c r="K126" s="135"/>
    </row>
    <row r="127" spans="1:14" s="30" customFormat="1" x14ac:dyDescent="0.25">
      <c r="B127" s="134"/>
      <c r="C127" s="145"/>
      <c r="D127" s="143"/>
      <c r="E127" s="43" t="s">
        <v>52</v>
      </c>
      <c r="F127" s="43" t="s">
        <v>64</v>
      </c>
      <c r="G127" s="38"/>
      <c r="H127" s="38"/>
      <c r="I127" s="37"/>
      <c r="J127" s="38"/>
      <c r="K127" s="135"/>
    </row>
    <row r="128" spans="1:14" s="30" customFormat="1" x14ac:dyDescent="0.25">
      <c r="B128" s="44" t="s">
        <v>55</v>
      </c>
      <c r="C128" s="45">
        <v>150000</v>
      </c>
      <c r="D128" s="45">
        <v>350000</v>
      </c>
      <c r="E128" s="46">
        <f>SUM(E129:E132)</f>
        <v>200000</v>
      </c>
      <c r="F128" s="46">
        <f>D128/C128*100</f>
        <v>233.33333333333334</v>
      </c>
      <c r="G128" s="51"/>
      <c r="H128" s="39"/>
      <c r="I128" s="40"/>
      <c r="J128" s="39"/>
      <c r="K128" s="21"/>
    </row>
    <row r="129" spans="2:11" s="30" customFormat="1" x14ac:dyDescent="0.25">
      <c r="B129" s="47" t="s">
        <v>56</v>
      </c>
      <c r="C129" s="45">
        <v>0</v>
      </c>
      <c r="D129" s="45">
        <v>0</v>
      </c>
      <c r="E129" s="46">
        <f>SUM(D129-C129)</f>
        <v>0</v>
      </c>
      <c r="F129" s="46">
        <v>0</v>
      </c>
      <c r="G129" s="51"/>
      <c r="H129" s="41"/>
      <c r="I129" s="42"/>
      <c r="J129" s="41"/>
      <c r="K129" s="21"/>
    </row>
    <row r="130" spans="2:11" ht="75" x14ac:dyDescent="0.25">
      <c r="B130" s="48" t="s">
        <v>57</v>
      </c>
      <c r="C130" s="45">
        <v>0</v>
      </c>
      <c r="D130" s="45">
        <v>0</v>
      </c>
      <c r="E130" s="49">
        <f t="shared" ref="E130:E132" si="29">SUM(D130-C130)</f>
        <v>0</v>
      </c>
      <c r="F130" s="49">
        <v>0</v>
      </c>
      <c r="G130" s="52"/>
      <c r="H130" s="41"/>
      <c r="I130" s="42"/>
      <c r="J130" s="41"/>
      <c r="K130" s="21"/>
    </row>
    <row r="131" spans="2:11" ht="45" x14ac:dyDescent="0.25">
      <c r="B131" s="48" t="s">
        <v>58</v>
      </c>
      <c r="C131" s="45">
        <v>0</v>
      </c>
      <c r="D131" s="45">
        <v>0</v>
      </c>
      <c r="E131" s="49">
        <f t="shared" si="29"/>
        <v>0</v>
      </c>
      <c r="F131" s="49">
        <v>0</v>
      </c>
      <c r="G131" s="52"/>
      <c r="H131" s="41"/>
      <c r="I131" s="42"/>
      <c r="J131" s="41"/>
      <c r="K131" s="21"/>
    </row>
    <row r="132" spans="2:11" x14ac:dyDescent="0.25">
      <c r="B132" s="48" t="s">
        <v>59</v>
      </c>
      <c r="C132" s="45">
        <v>150000</v>
      </c>
      <c r="D132" s="45">
        <v>350000</v>
      </c>
      <c r="E132" s="46">
        <f t="shared" si="29"/>
        <v>200000</v>
      </c>
      <c r="F132" s="46">
        <f>D132/C132*100</f>
        <v>233.33333333333334</v>
      </c>
      <c r="G132" s="51"/>
      <c r="H132" s="41"/>
      <c r="I132" s="42"/>
      <c r="J132" s="41"/>
      <c r="K132" s="21"/>
    </row>
    <row r="133" spans="2:11" x14ac:dyDescent="0.25">
      <c r="B133" s="30"/>
      <c r="C133" s="30"/>
      <c r="D133" s="30"/>
      <c r="E133" s="30"/>
      <c r="F133" s="30"/>
      <c r="G133" s="34"/>
      <c r="H133" s="30"/>
      <c r="I133" s="31"/>
      <c r="J133" s="30"/>
      <c r="K133" s="30"/>
    </row>
    <row r="134" spans="2:11" x14ac:dyDescent="0.25">
      <c r="B134" s="126" t="s">
        <v>206</v>
      </c>
      <c r="C134" s="127"/>
      <c r="D134" s="127"/>
      <c r="E134" s="127"/>
      <c r="F134" s="127"/>
      <c r="G134" s="127"/>
    </row>
  </sheetData>
  <mergeCells count="40">
    <mergeCell ref="K126:K127"/>
    <mergeCell ref="B1:K1"/>
    <mergeCell ref="B2:K2"/>
    <mergeCell ref="B3:K3"/>
    <mergeCell ref="B38:K38"/>
    <mergeCell ref="B39:K39"/>
    <mergeCell ref="B120:K120"/>
    <mergeCell ref="B121:K121"/>
    <mergeCell ref="B123:K123"/>
    <mergeCell ref="B124:K124"/>
    <mergeCell ref="B93:K93"/>
    <mergeCell ref="D126:D127"/>
    <mergeCell ref="C126:C127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B134:G134"/>
    <mergeCell ref="E126:F126"/>
    <mergeCell ref="A111:B111"/>
    <mergeCell ref="A112:B112"/>
    <mergeCell ref="A118:B118"/>
    <mergeCell ref="A114:B114"/>
    <mergeCell ref="A115:B115"/>
    <mergeCell ref="A116:B116"/>
    <mergeCell ref="A117:B117"/>
    <mergeCell ref="B126:B127"/>
    <mergeCell ref="A113:B113"/>
  </mergeCells>
  <phoneticPr fontId="7" type="noConversion"/>
  <pageMargins left="0.51181102362204722" right="0.51181102362204722" top="0.74803149606299213" bottom="0.74803149606299213" header="0.31496062992125984" footer="0.31496062992125984"/>
  <pageSetup paperSize="9" scale="7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2025-07-08T10:36:36Z</dcterms:modified>
</cp:coreProperties>
</file>