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 defaultThemeVersion="124226"/>
  <xr:revisionPtr revIDLastSave="0" documentId="13_ncr:1_{B66860DC-D2EB-40E5-8150-DB8204C3A52A}" xr6:coauthVersionLast="40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Лист1!$B$4:$K$120</definedName>
  </definedNames>
  <calcPr calcId="191029"/>
</workbook>
</file>

<file path=xl/calcChain.xml><?xml version="1.0" encoding="utf-8"?>
<calcChain xmlns="http://schemas.openxmlformats.org/spreadsheetml/2006/main">
  <c r="H51" i="1" l="1"/>
  <c r="G51" i="1"/>
  <c r="F51" i="1"/>
  <c r="I79" i="1"/>
  <c r="H79" i="1"/>
  <c r="G79" i="1"/>
  <c r="F79" i="1"/>
  <c r="I82" i="1"/>
  <c r="H82" i="1"/>
  <c r="G82" i="1"/>
  <c r="F82" i="1"/>
  <c r="J84" i="1"/>
  <c r="J88" i="1"/>
  <c r="J80" i="1"/>
  <c r="J78" i="1"/>
  <c r="I55" i="1"/>
  <c r="K51" i="1"/>
  <c r="I51" i="1"/>
  <c r="J48" i="1"/>
  <c r="K99" i="1"/>
  <c r="I99" i="1"/>
  <c r="H99" i="1"/>
  <c r="G99" i="1"/>
  <c r="F99" i="1"/>
  <c r="F116" i="1"/>
  <c r="G116" i="1"/>
  <c r="H116" i="1"/>
  <c r="I116" i="1"/>
  <c r="F115" i="1"/>
  <c r="G115" i="1"/>
  <c r="H115" i="1"/>
  <c r="I115" i="1"/>
  <c r="F106" i="1"/>
  <c r="G106" i="1"/>
  <c r="H106" i="1"/>
  <c r="I106" i="1"/>
  <c r="K106" i="1"/>
  <c r="D48" i="1"/>
  <c r="E48" i="1"/>
  <c r="J119" i="1"/>
  <c r="D119" i="1"/>
  <c r="E119" i="1"/>
  <c r="C119" i="1"/>
  <c r="K90" i="1"/>
  <c r="I89" i="1"/>
  <c r="I90" i="1"/>
  <c r="H89" i="1"/>
  <c r="H90" i="1"/>
  <c r="F89" i="1"/>
  <c r="F90" i="1"/>
  <c r="G89" i="1"/>
  <c r="G90" i="1"/>
  <c r="D88" i="1"/>
  <c r="E88" i="1"/>
  <c r="K88" i="1" s="1"/>
  <c r="C88" i="1"/>
  <c r="K79" i="1"/>
  <c r="D78" i="1"/>
  <c r="E78" i="1"/>
  <c r="K78" i="1" s="1"/>
  <c r="C78" i="1"/>
  <c r="J76" i="1"/>
  <c r="D76" i="1"/>
  <c r="E76" i="1"/>
  <c r="C76" i="1"/>
  <c r="D54" i="1"/>
  <c r="E54" i="1"/>
  <c r="C54" i="1"/>
  <c r="J50" i="1"/>
  <c r="D50" i="1"/>
  <c r="E50" i="1"/>
  <c r="C50" i="1"/>
  <c r="F52" i="1"/>
  <c r="G52" i="1"/>
  <c r="H52" i="1"/>
  <c r="I52" i="1"/>
  <c r="K52" i="1"/>
  <c r="J41" i="1"/>
  <c r="D41" i="1"/>
  <c r="E41" i="1"/>
  <c r="C41" i="1"/>
  <c r="G88" i="1" l="1"/>
  <c r="F88" i="1"/>
  <c r="I88" i="1"/>
  <c r="H88" i="1"/>
  <c r="G78" i="1"/>
  <c r="I78" i="1"/>
  <c r="H78" i="1"/>
  <c r="K55" i="1"/>
  <c r="F78" i="1"/>
  <c r="E29" i="1"/>
  <c r="E28" i="1" s="1"/>
  <c r="J12" i="1"/>
  <c r="E12" i="1"/>
  <c r="D12" i="1"/>
  <c r="C12" i="1"/>
  <c r="J118" i="1" l="1"/>
  <c r="J120" i="1" l="1"/>
  <c r="K87" i="1"/>
  <c r="K73" i="1"/>
  <c r="K65" i="1"/>
  <c r="K56" i="1"/>
  <c r="K57" i="1"/>
  <c r="K58" i="1"/>
  <c r="K59" i="1"/>
  <c r="K42" i="1"/>
  <c r="F43" i="1" l="1"/>
  <c r="F44" i="1"/>
  <c r="F45" i="1"/>
  <c r="F46" i="1"/>
  <c r="F47" i="1"/>
  <c r="F49" i="1"/>
  <c r="F53" i="1"/>
  <c r="F56" i="1"/>
  <c r="F57" i="1"/>
  <c r="F58" i="1"/>
  <c r="F59" i="1"/>
  <c r="F61" i="1"/>
  <c r="F62" i="1"/>
  <c r="F63" i="1"/>
  <c r="F64" i="1"/>
  <c r="F65" i="1"/>
  <c r="F67" i="1"/>
  <c r="F68" i="1"/>
  <c r="F70" i="1"/>
  <c r="F71" i="1"/>
  <c r="F72" i="1"/>
  <c r="F73" i="1"/>
  <c r="F74" i="1"/>
  <c r="F75" i="1"/>
  <c r="F77" i="1"/>
  <c r="F81" i="1"/>
  <c r="F83" i="1"/>
  <c r="F85" i="1"/>
  <c r="F86" i="1"/>
  <c r="F87" i="1"/>
  <c r="F92" i="1"/>
  <c r="F42" i="1"/>
  <c r="J29" i="1" l="1"/>
  <c r="J28" i="1" s="1"/>
  <c r="J17" i="1"/>
  <c r="J10" i="1"/>
  <c r="J8" i="1"/>
  <c r="K9" i="1"/>
  <c r="K11" i="1"/>
  <c r="K13" i="1"/>
  <c r="K14" i="1"/>
  <c r="K15" i="1"/>
  <c r="K16" i="1"/>
  <c r="K18" i="1"/>
  <c r="K19" i="1"/>
  <c r="K20" i="1"/>
  <c r="K22" i="1"/>
  <c r="K23" i="1"/>
  <c r="K24" i="1"/>
  <c r="K25" i="1"/>
  <c r="K26" i="1"/>
  <c r="K27" i="1"/>
  <c r="K29" i="1"/>
  <c r="K30" i="1"/>
  <c r="K31" i="1"/>
  <c r="K32" i="1"/>
  <c r="K33" i="1"/>
  <c r="I9" i="1"/>
  <c r="I11" i="1"/>
  <c r="I13" i="1"/>
  <c r="I14" i="1"/>
  <c r="I15" i="1"/>
  <c r="I16" i="1"/>
  <c r="I18" i="1"/>
  <c r="I19" i="1"/>
  <c r="I20" i="1"/>
  <c r="I22" i="1"/>
  <c r="I23" i="1"/>
  <c r="I24" i="1"/>
  <c r="I25" i="1"/>
  <c r="I26" i="1"/>
  <c r="I27" i="1"/>
  <c r="I30" i="1"/>
  <c r="I31" i="1"/>
  <c r="I32" i="1"/>
  <c r="H9" i="1"/>
  <c r="H11" i="1"/>
  <c r="H13" i="1"/>
  <c r="H14" i="1"/>
  <c r="H15" i="1"/>
  <c r="H16" i="1"/>
  <c r="H18" i="1"/>
  <c r="H19" i="1"/>
  <c r="H20" i="1"/>
  <c r="H22" i="1"/>
  <c r="H23" i="1"/>
  <c r="H24" i="1"/>
  <c r="H25" i="1"/>
  <c r="H26" i="1"/>
  <c r="H27" i="1"/>
  <c r="H30" i="1"/>
  <c r="H31" i="1"/>
  <c r="H32" i="1"/>
  <c r="G9" i="1"/>
  <c r="G11" i="1"/>
  <c r="G13" i="1"/>
  <c r="G14" i="1"/>
  <c r="G15" i="1"/>
  <c r="G16" i="1"/>
  <c r="G18" i="1"/>
  <c r="G19" i="1"/>
  <c r="G20" i="1"/>
  <c r="G21" i="1"/>
  <c r="G22" i="1"/>
  <c r="G23" i="1"/>
  <c r="G24" i="1"/>
  <c r="G25" i="1"/>
  <c r="G26" i="1"/>
  <c r="G27" i="1"/>
  <c r="G30" i="1"/>
  <c r="G31" i="1"/>
  <c r="G32" i="1"/>
  <c r="G33" i="1"/>
  <c r="F9" i="1"/>
  <c r="F11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30" i="1"/>
  <c r="F31" i="1"/>
  <c r="F32" i="1"/>
  <c r="F33" i="1"/>
  <c r="D29" i="1"/>
  <c r="D28" i="1" s="1"/>
  <c r="C29" i="1"/>
  <c r="C28" i="1" s="1"/>
  <c r="D17" i="1"/>
  <c r="E17" i="1"/>
  <c r="C17" i="1"/>
  <c r="D10" i="1"/>
  <c r="E10" i="1"/>
  <c r="C10" i="1"/>
  <c r="D8" i="1"/>
  <c r="E8" i="1"/>
  <c r="C8" i="1"/>
  <c r="H10" i="1" l="1"/>
  <c r="H8" i="1"/>
  <c r="E7" i="1"/>
  <c r="F8" i="1"/>
  <c r="F17" i="1"/>
  <c r="G8" i="1"/>
  <c r="G10" i="1"/>
  <c r="G12" i="1"/>
  <c r="F12" i="1"/>
  <c r="C7" i="1"/>
  <c r="D7" i="1"/>
  <c r="I8" i="1"/>
  <c r="F29" i="1"/>
  <c r="I10" i="1"/>
  <c r="H12" i="1"/>
  <c r="F10" i="1"/>
  <c r="G29" i="1"/>
  <c r="I29" i="1"/>
  <c r="I17" i="1"/>
  <c r="K12" i="1"/>
  <c r="H29" i="1"/>
  <c r="K8" i="1"/>
  <c r="K17" i="1"/>
  <c r="G17" i="1"/>
  <c r="I12" i="1"/>
  <c r="K10" i="1"/>
  <c r="H17" i="1"/>
  <c r="J7" i="1"/>
  <c r="F7" i="1" l="1"/>
  <c r="H28" i="1"/>
  <c r="F28" i="1"/>
  <c r="G28" i="1"/>
  <c r="I28" i="1"/>
  <c r="K28" i="1"/>
  <c r="F101" i="1" l="1"/>
  <c r="F102" i="1"/>
  <c r="F103" i="1"/>
  <c r="F104" i="1"/>
  <c r="F105" i="1"/>
  <c r="F107" i="1"/>
  <c r="F108" i="1"/>
  <c r="F109" i="1"/>
  <c r="F110" i="1"/>
  <c r="F111" i="1"/>
  <c r="F112" i="1"/>
  <c r="F113" i="1"/>
  <c r="F114" i="1"/>
  <c r="F117" i="1"/>
  <c r="F119" i="1"/>
  <c r="F100" i="1"/>
  <c r="K116" i="1"/>
  <c r="K117" i="1"/>
  <c r="K119" i="1"/>
  <c r="H117" i="1"/>
  <c r="H119" i="1"/>
  <c r="I117" i="1"/>
  <c r="I119" i="1"/>
  <c r="G117" i="1"/>
  <c r="G119" i="1"/>
  <c r="D118" i="1"/>
  <c r="D120" i="1" s="1"/>
  <c r="E118" i="1"/>
  <c r="E120" i="1" s="1"/>
  <c r="C118" i="1"/>
  <c r="C120" i="1" s="1"/>
  <c r="H118" i="1" l="1"/>
  <c r="K118" i="1"/>
  <c r="F118" i="1"/>
  <c r="I118" i="1"/>
  <c r="G118" i="1"/>
  <c r="D34" i="1" l="1"/>
  <c r="C34" i="1"/>
  <c r="K101" i="1" l="1"/>
  <c r="K102" i="1"/>
  <c r="K103" i="1"/>
  <c r="K104" i="1"/>
  <c r="K109" i="1"/>
  <c r="K110" i="1"/>
  <c r="K111" i="1"/>
  <c r="K112" i="1"/>
  <c r="K113" i="1"/>
  <c r="K114" i="1"/>
  <c r="K100" i="1"/>
  <c r="I101" i="1"/>
  <c r="I102" i="1"/>
  <c r="I103" i="1"/>
  <c r="I104" i="1"/>
  <c r="I105" i="1"/>
  <c r="I107" i="1"/>
  <c r="I108" i="1"/>
  <c r="I109" i="1"/>
  <c r="I110" i="1"/>
  <c r="I111" i="1"/>
  <c r="I112" i="1"/>
  <c r="I113" i="1"/>
  <c r="H101" i="1"/>
  <c r="H102" i="1"/>
  <c r="H103" i="1"/>
  <c r="H104" i="1"/>
  <c r="H105" i="1"/>
  <c r="H107" i="1"/>
  <c r="H108" i="1"/>
  <c r="H109" i="1"/>
  <c r="H110" i="1"/>
  <c r="H111" i="1"/>
  <c r="H112" i="1"/>
  <c r="H113" i="1"/>
  <c r="G101" i="1"/>
  <c r="G102" i="1"/>
  <c r="G103" i="1"/>
  <c r="G104" i="1"/>
  <c r="G105" i="1"/>
  <c r="G107" i="1"/>
  <c r="G108" i="1"/>
  <c r="G109" i="1"/>
  <c r="G110" i="1"/>
  <c r="G111" i="1"/>
  <c r="G112" i="1"/>
  <c r="G113" i="1"/>
  <c r="G114" i="1"/>
  <c r="I100" i="1"/>
  <c r="H100" i="1"/>
  <c r="G100" i="1"/>
  <c r="C91" i="1"/>
  <c r="C48" i="1"/>
  <c r="C60" i="1"/>
  <c r="C66" i="1"/>
  <c r="C69" i="1"/>
  <c r="C84" i="1"/>
  <c r="C80" i="1"/>
  <c r="E91" i="1"/>
  <c r="D91" i="1"/>
  <c r="E84" i="1"/>
  <c r="D84" i="1"/>
  <c r="E80" i="1"/>
  <c r="D80" i="1"/>
  <c r="E69" i="1"/>
  <c r="D69" i="1"/>
  <c r="E66" i="1"/>
  <c r="D66" i="1"/>
  <c r="D60" i="1"/>
  <c r="E60" i="1"/>
  <c r="E132" i="1"/>
  <c r="E133" i="1"/>
  <c r="E134" i="1"/>
  <c r="E131" i="1"/>
  <c r="C93" i="1" l="1"/>
  <c r="D93" i="1"/>
  <c r="E93" i="1"/>
  <c r="F66" i="1"/>
  <c r="E130" i="1"/>
  <c r="F91" i="1"/>
  <c r="F84" i="1"/>
  <c r="F80" i="1"/>
  <c r="F76" i="1"/>
  <c r="F69" i="1"/>
  <c r="F60" i="1"/>
  <c r="F50" i="1"/>
  <c r="F48" i="1"/>
  <c r="F54" i="1"/>
  <c r="F41" i="1"/>
  <c r="I120" i="1"/>
  <c r="G120" i="1"/>
  <c r="F120" i="1"/>
  <c r="H120" i="1"/>
  <c r="K120" i="1"/>
  <c r="K43" i="1" l="1"/>
  <c r="K44" i="1"/>
  <c r="K45" i="1"/>
  <c r="K47" i="1"/>
  <c r="K53" i="1"/>
  <c r="K63" i="1"/>
  <c r="K70" i="1"/>
  <c r="K71" i="1"/>
  <c r="K72" i="1"/>
  <c r="K74" i="1"/>
  <c r="K75" i="1"/>
  <c r="K77" i="1"/>
  <c r="K81" i="1"/>
  <c r="K83" i="1"/>
  <c r="K85" i="1"/>
  <c r="K86" i="1"/>
  <c r="I42" i="1"/>
  <c r="I43" i="1"/>
  <c r="I44" i="1"/>
  <c r="I45" i="1"/>
  <c r="I46" i="1"/>
  <c r="I47" i="1"/>
  <c r="I48" i="1"/>
  <c r="I49" i="1"/>
  <c r="I50" i="1"/>
  <c r="I53" i="1"/>
  <c r="I54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80" i="1"/>
  <c r="I81" i="1"/>
  <c r="I83" i="1"/>
  <c r="I84" i="1"/>
  <c r="I86" i="1"/>
  <c r="I87" i="1"/>
  <c r="I91" i="1"/>
  <c r="I92" i="1"/>
  <c r="H42" i="1"/>
  <c r="H43" i="1"/>
  <c r="H44" i="1"/>
  <c r="H45" i="1"/>
  <c r="H46" i="1"/>
  <c r="H47" i="1"/>
  <c r="H48" i="1"/>
  <c r="H49" i="1"/>
  <c r="H50" i="1"/>
  <c r="H53" i="1"/>
  <c r="H54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80" i="1"/>
  <c r="H81" i="1"/>
  <c r="H83" i="1"/>
  <c r="H84" i="1"/>
  <c r="H86" i="1"/>
  <c r="H87" i="1"/>
  <c r="H91" i="1"/>
  <c r="H92" i="1"/>
  <c r="G42" i="1"/>
  <c r="G43" i="1"/>
  <c r="G44" i="1"/>
  <c r="G45" i="1"/>
  <c r="G46" i="1"/>
  <c r="G47" i="1"/>
  <c r="G48" i="1"/>
  <c r="G49" i="1"/>
  <c r="G50" i="1"/>
  <c r="G53" i="1"/>
  <c r="G54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80" i="1"/>
  <c r="G81" i="1"/>
  <c r="G83" i="1"/>
  <c r="G84" i="1"/>
  <c r="G85" i="1"/>
  <c r="G86" i="1"/>
  <c r="G87" i="1"/>
  <c r="G91" i="1"/>
  <c r="G92" i="1"/>
  <c r="I41" i="1" l="1"/>
  <c r="H41" i="1"/>
  <c r="G41" i="1"/>
  <c r="J91" i="1"/>
  <c r="K84" i="1"/>
  <c r="K80" i="1"/>
  <c r="K76" i="1"/>
  <c r="J69" i="1"/>
  <c r="K69" i="1" s="1"/>
  <c r="J66" i="1"/>
  <c r="J60" i="1"/>
  <c r="K50" i="1"/>
  <c r="K60" i="1" l="1"/>
  <c r="F93" i="1"/>
  <c r="G93" i="1"/>
  <c r="I93" i="1"/>
  <c r="H93" i="1"/>
  <c r="K41" i="1"/>
  <c r="G7" i="1"/>
  <c r="I7" i="1"/>
  <c r="H7" i="1"/>
  <c r="K7" i="1"/>
  <c r="J54" i="1" l="1"/>
  <c r="J93" i="1" s="1"/>
  <c r="E34" i="1"/>
  <c r="J34" i="1"/>
  <c r="K54" i="1" l="1"/>
  <c r="K93" i="1"/>
  <c r="K34" i="1"/>
  <c r="F34" i="1"/>
  <c r="G34" i="1"/>
  <c r="H34" i="1"/>
  <c r="I34" i="1"/>
</calcChain>
</file>

<file path=xl/sharedStrings.xml><?xml version="1.0" encoding="utf-8"?>
<sst xmlns="http://schemas.openxmlformats.org/spreadsheetml/2006/main" count="241" uniqueCount="220">
  <si>
    <t>НАЛОГОВЫЕ И НЕНАЛОГОВЫЕ ДОХОДЫ</t>
  </si>
  <si>
    <t>Налог на доходы физических лиц</t>
  </si>
  <si>
    <t>БЕЗВОЗМЕЗДНЫЕ ПОСТУПЛЕНИЯ</t>
  </si>
  <si>
    <t>ВСЕГО ДОХОДОВ: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</si>
  <si>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</si>
  <si>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</si>
  <si>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</si>
  <si>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</si>
  <si>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</si>
  <si>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</si>
  <si>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</si>
  <si>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</si>
  <si>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</si>
  <si>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</si>
  <si>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</si>
  <si>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</si>
  <si>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</si>
  <si>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</si>
  <si>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</si>
  <si>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ОХРАНА ОКРУЖАЮЩЕЙ СРЕДЫ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</si>
  <si>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</si>
  <si>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</si>
  <si>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</si>
  <si>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</si>
  <si>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</si>
  <si>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</si>
  <si>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</si>
  <si>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</si>
  <si>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</si>
  <si>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Охрана семьи и детства</t>
  </si>
  <si>
    <t>ФИЗИЧЕСКАЯ КУЛЬТУРА И СПОРТ</t>
  </si>
  <si>
    <t>Физическая культура</t>
  </si>
  <si>
    <t>Массовый спорт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</si>
  <si>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</si>
  <si>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</si>
  <si>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 РАСХОДОВ:</t>
  </si>
  <si>
    <t>ЖИЛИЩНО-КОММУНАЛЬНОЕ ХОЗЯЙСТВО</t>
  </si>
  <si>
    <t>Жилищное хозяйство</t>
  </si>
  <si>
    <t>Прикладные научные исследования в области жилищно- коммунального хозяйства</t>
  </si>
  <si>
    <t xml:space="preserve"> Наименование </t>
  </si>
  <si>
    <t>Коммунальное хозяйство</t>
  </si>
  <si>
    <t> Наименование</t>
  </si>
  <si>
    <t>Молодежная политика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</si>
  <si>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</si>
  <si>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</si>
  <si>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</si>
  <si>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Дополнительное образование детей</t>
  </si>
  <si>
    <t>Иные межбюджетные трансферты</t>
  </si>
  <si>
    <t>тыс. руб.</t>
  </si>
  <si>
    <t>Сведения о муниципальном долге</t>
  </si>
  <si>
    <t xml:space="preserve"> Долговые обязательства</t>
  </si>
  <si>
    <t>1. Муниципальный долг - всего</t>
  </si>
  <si>
    <t>1.1. Муниципальные ценные бумаги</t>
  </si>
  <si>
    <t xml:space="preserve">1.2. Бюджетные кредиты, привлеченные в местный бюджет городского округа Московской области, от других бюджетов бюджетной системы Российской Федерации </t>
  </si>
  <si>
    <t>1.3. Кредиты, полученные городским округом Московской области, от кредитных организаций</t>
  </si>
  <si>
    <t>1.4. Муниципальные гарантии</t>
  </si>
  <si>
    <t>Другие вопросы в области охраны окружающей среды</t>
  </si>
  <si>
    <t>Спорт высших достижений</t>
  </si>
  <si>
    <t>Код</t>
  </si>
  <si>
    <t xml:space="preserve">Темп роста к соответствующему периоду прошлого года, %. </t>
  </si>
  <si>
    <t>%</t>
  </si>
  <si>
    <t>РзПр</t>
  </si>
  <si>
    <t>0100</t>
  </si>
  <si>
    <t>0102</t>
  </si>
  <si>
    <t>0103</t>
  </si>
  <si>
    <t>0104</t>
  </si>
  <si>
    <t>0106</t>
  </si>
  <si>
    <t>0111</t>
  </si>
  <si>
    <t>0113</t>
  </si>
  <si>
    <t>0200</t>
  </si>
  <si>
    <t>0300</t>
  </si>
  <si>
    <t>0310</t>
  </si>
  <si>
    <t>0314</t>
  </si>
  <si>
    <t>0400</t>
  </si>
  <si>
    <t>0408</t>
  </si>
  <si>
    <t>0409</t>
  </si>
  <si>
    <t>0410</t>
  </si>
  <si>
    <t>0412</t>
  </si>
  <si>
    <t>0500</t>
  </si>
  <si>
    <t>0501</t>
  </si>
  <si>
    <t>0502</t>
  </si>
  <si>
    <t>0503</t>
  </si>
  <si>
    <t>0504</t>
  </si>
  <si>
    <t>0505</t>
  </si>
  <si>
    <t>0600</t>
  </si>
  <si>
    <t>0603</t>
  </si>
  <si>
    <t>0605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</si>
  <si>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</si>
  <si>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</si>
  <si>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</si>
  <si>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</si>
  <si>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</si>
  <si>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</si>
  <si>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</si>
  <si>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</si>
  <si>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</si>
  <si>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1000</t>
  </si>
  <si>
    <t>1001</t>
  </si>
  <si>
    <t>1004</t>
  </si>
  <si>
    <t>1100</t>
  </si>
  <si>
    <t>1101</t>
  </si>
  <si>
    <t>1102</t>
  </si>
  <si>
    <t>1103</t>
  </si>
  <si>
    <t>1300</t>
  </si>
  <si>
    <t>1301</t>
  </si>
  <si>
    <t>Годовой план на 2025 год по РСД от 04.12.2024 №196/32 (в ред. РСД от 26.03.2025 №222/37)</t>
  </si>
  <si>
    <t>05 - Муниципальная программа "Спорт"</t>
  </si>
  <si>
    <t>02 - Муниципальная программа "Культура и и туризм"</t>
  </si>
  <si>
    <t xml:space="preserve"> 03 - Муниципальная программа "Образование"</t>
  </si>
  <si>
    <t>04 - Муниципальная программа "Социальная защита населения"</t>
  </si>
  <si>
    <t>06 - Муниципальная программа "Развитие сельского хозяйства"</t>
  </si>
  <si>
    <t>07 - Муниципальная программа "Экология и окружающая среда"</t>
  </si>
  <si>
    <t>08 - Муниципальная программа "Безопасность и обеспечение безопасности жизнедеятельности населения"</t>
  </si>
  <si>
    <t>10 - Муниципальная программа "Развитие инженерной инфраструктуры, энергоэффективности и отрасли обращения с отходами"</t>
  </si>
  <si>
    <t>11 - Муниципальная программа "Предпринимательство"</t>
  </si>
  <si>
    <t>12 - Муниципальная программа "Управление имуществом и муниципальными финансами"</t>
  </si>
  <si>
    <t>13 -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</si>
  <si>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14 - Муниципальная программа "Развитие и функционирование дорожно-транспортного комплекса"</t>
  </si>
  <si>
    <t>15 - Муниципальная программа "Цифровое муниципальное образование"</t>
  </si>
  <si>
    <t>17 - Муниципальная программа "Формирование современной комфортной городской среды"</t>
  </si>
  <si>
    <t>18 - Муниципальная программа "Строительство и капитальный ремонт объектов социальной инфраструктуры"</t>
  </si>
  <si>
    <t>95 - Руководство и управление в сфере установленных функций органов местного самоуправления</t>
  </si>
  <si>
    <t>99 - Непрограммные расходы</t>
  </si>
  <si>
    <t>Итого по непрограммным расходам</t>
  </si>
  <si>
    <t>Итого по муниципальным программам</t>
  </si>
  <si>
    <t xml:space="preserve"> рублей</t>
  </si>
  <si>
    <t>По состоянию на 01.01.2025 (тыс.руб)</t>
  </si>
  <si>
    <t>Защита населения и территории от чрезвычайных ситуаций природного и техногенного характера, пожарная безопасность</t>
  </si>
  <si>
    <t>1 00 00000 00 0000 000</t>
  </si>
  <si>
    <t>1 01 00000 00 0000 000</t>
  </si>
  <si>
    <t>НАЛОГИ НА ПРИБЫЛЬ, ДОХОДЫ</t>
  </si>
  <si>
    <t>1 01 02000 01 0000 110</t>
  </si>
  <si>
    <t>1 03 00000 00 0000 000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</si>
  <si>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</si>
  <si>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</si>
  <si>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</si>
  <si>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ТОВАРЫ (РАБОТЫ, УСЛУГИ), РЕАЛИЗУЕМЫЕ НА ТЕРРИТОРИИ РОССИЙСКОЙ ФЕДЕРАЦИИ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</si>
  <si>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</si>
  <si>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</si>
  <si>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</si>
  <si>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</si>
  <si>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 xml:space="preserve">Единый налог на вмененный доход для отдельных видов деятельности
</t>
  </si>
  <si>
    <t>1 05 04 000 02 0000 110</t>
  </si>
  <si>
    <t xml:space="preserve">Налог, взимаемый в связи с применением патентной системы налогообложения
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</si>
  <si>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</si>
  <si>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</si>
  <si>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1 06 00000 00 0000 000</t>
  </si>
  <si>
    <t>НАЛОГИ НА ИМУЩЕСТВО</t>
  </si>
  <si>
    <t>1 06 01000 00 0000 110</t>
  </si>
  <si>
    <t>1 06 06000 00 0000 110</t>
  </si>
  <si>
    <t>Налог на имущество физических лиц</t>
  </si>
  <si>
    <t>Земельный налог</t>
  </si>
  <si>
    <t>1 08 00000 00 0000 000</t>
  </si>
  <si>
    <t>ГОСУДАРСТВЕННАЯ ПОШЛИНА</t>
  </si>
  <si>
    <t>1 09 00000 00 0000 000</t>
  </si>
  <si>
    <t>ЗАДОЛЖЕННОСТЬ И ПЕРЕРАСЧЕТЫ ПО ОТМЕНЕННЫМ НАЛОГАМ, СБОРАМ И ИНЫМ ОБЯЗАТЕЛЬНЫМ ПЛАТЕЖАМ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</si>
  <si>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</si>
  <si>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</si>
  <si>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</si>
  <si>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</si>
  <si>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</si>
  <si>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</si>
  <si>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</si>
  <si>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</si>
  <si>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</si>
  <si>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</si>
  <si>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</si>
  <si>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</si>
  <si>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</si>
  <si>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</si>
  <si>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</si>
  <si>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</si>
  <si>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</si>
  <si>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</si>
  <si>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</si>
  <si>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</si>
  <si>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</si>
  <si>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ДОХОДЫ ОТ ОКАЗАНИЯ ПЛАТНЫХ УСЛУГ  И КОМПЕНСАЦИИ ЗАТРАТ ГОСУДАРСТВА</t>
  </si>
  <si>
    <t>Годовой план на 2025 год по отчету об исполнении бюджета за 1 полугодие 2025 года (ф.о. 0503117)</t>
  </si>
  <si>
    <t>Фактическое исполнение по состоянию на 01.07.2025 года (ф.о.  0503117)</t>
  </si>
  <si>
    <t>Отклонение фактического исполнения на 01.07.2025  и  годового плана на 2025 по отчету об исполнении бюджета</t>
  </si>
  <si>
    <t>% исполнения годового плана на 2025 год по отчету об исполнении бюджета за полугодие 2025 год по состоянию на 01.07.2025</t>
  </si>
  <si>
    <t>Фактическое исполнение по состоянию на 01.07.2024 года (ф.о. 0503117)</t>
  </si>
  <si>
    <t>% исполнения годового плана на 2025 год по отчету об исполнении бюджета за 1 квартал 2025 год по состоянию на 01.07.2025</t>
  </si>
  <si>
    <t>% исполнения годового плана на 2025 год по отчету об исполнении бюджета за 1 полугодие 2025 год по состоянию на 01.07.2025</t>
  </si>
  <si>
    <t>По состоянию на 01.07.2025          (тыс.руб)</t>
  </si>
  <si>
    <t>Отклонения объема долга на 01.07.2025 к 01.01.2025</t>
  </si>
  <si>
    <t>Долговые обязательства в иностранной валюте по состоянию на 01.07.2025 отсутствуют.</t>
  </si>
  <si>
    <t>19 - Муниципальная программа "Переселение граждан из аварийного жилищного фонда"</t>
  </si>
  <si>
    <t xml:space="preserve">         Общая сумма долговых обязательств бюджета на 01.07.2025 составила 400 000 тыс.рублей.</t>
  </si>
  <si>
    <t>Годовой план на 2025 год по РСД от 11.12.2024 №1/7 (в ред. РСД от 04.06.2025 № 45/7)</t>
  </si>
  <si>
    <t>Отклонение от годового плана на 2025 год по РСД от 11.12.2024        № 1/7 (в ред.РСД от 04.06.2025 №45/7)  по состоянию на 01.07.2025</t>
  </si>
  <si>
    <t>% исполнения годового плана на 2025 год по РСД от 11.12.2024       № 1/7 (в ред. РСД от 04.06.2025 №45/7)  по состоянию  на 01.07.2025 года</t>
  </si>
  <si>
    <t>0309</t>
  </si>
  <si>
    <t>Гражданская оборона</t>
  </si>
  <si>
    <t>0405</t>
  </si>
  <si>
    <t>Сельское хозяйство и рыболовство</t>
  </si>
  <si>
    <t>Другие вопросы в области здравоохранения</t>
  </si>
  <si>
    <t>0900</t>
  </si>
  <si>
    <t>0909</t>
  </si>
  <si>
    <t>Социальное обеспечение населения</t>
  </si>
  <si>
    <t>1003</t>
  </si>
  <si>
    <t>Телевидение и радиовещание</t>
  </si>
  <si>
    <t>Другие вопросы в области средств массовой информации</t>
  </si>
  <si>
    <t>ЗДРАВООХРАНЕНИЕ</t>
  </si>
  <si>
    <t>СРЕДСТВА МАССОВОЙ ИНФОРМАЦИИ</t>
  </si>
  <si>
    <t>1200</t>
  </si>
  <si>
    <t>1201</t>
  </si>
  <si>
    <t>1204</t>
  </si>
  <si>
    <t>01 - Муниципальная программа "Здравоохранение"</t>
  </si>
  <si>
    <t xml:space="preserve">        По итогам исполнения бюджета за 1 полугодие 2025 года сложился профицит бюджета в размере 52 364,5 тыс. рублей.</t>
  </si>
  <si>
    <t xml:space="preserve">           Расходы бюджета исполнены в объеме 1 431 355,9  тыс. рублей, что составляет 42,5 % от плановых годовых показателей.</t>
  </si>
  <si>
    <t>Мобилизационная и вневойсковая подготовка</t>
  </si>
  <si>
    <t>0203</t>
  </si>
  <si>
    <t xml:space="preserve">
ИНФОРМАЦИЯ 
о ходе исполнения бюджета муниципального образования городской округ Дзержинский Московской области
за 1 полугодие 2025 года</t>
  </si>
  <si>
    <t xml:space="preserve">             Доходы бюджета муниципального образования городской округ Дзержинский Московской области за 1 полугодие 2025 года составили 1 483 720,4 тыс. рублей или 46,3 % от годовых плановых назначений.</t>
  </si>
  <si>
    <t xml:space="preserve">Исполнение по доходам бюджета муниципального образования городской округ Дзержинский Московской области
 за 1 полугодие 2025 года          </t>
  </si>
  <si>
    <t>Исполнение по разделам подразделам классификации расходов бюджета муниципального образования 
городской округ Дзержинский Московской области за 1 полугодие 2025 года</t>
  </si>
  <si>
    <t>Исполнение бюджета муниципального образования
городской округДзержинский Московской области в разрезе муниципальных программ
за 1 полугодие  2025 года</t>
  </si>
  <si>
    <t xml:space="preserve">         В бюджетной сфере округа в настоящее время трудится около 2 тысяч человек. Всего за 1 полугодие 2025 года расходы на выплату заработной платы муниципальных учреждений составили  617 455,8 тыс. руб. или 43,1% от общего объема расходов бюджета.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</si>
</sst>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р_._-;\-* #,##0.00\ _р_._-;_-* &quot;-&quot;??\ _р_._-;_-@_-"/>
    <numFmt numFmtId="164" formatCode="#,##0.0"/>
    <numFmt numFmtId="165" formatCode="_-* #,##0\ _р_._-;\-* #,##0\ _р_._-;_-* &quot;-&quot;??\ _р_._-;_-@_-"/>
    <numFmt numFmtId="166" formatCode="0.0"/>
    <numFmt numFmtId="167" formatCode="[&gt;=0.005]#,##0.00;[&lt;=-0.005]\-#,##0.00;#,##0.00"/>
    <numFmt numFmtId="168" formatCode="[&gt;=0.005]#,##0.00;[Red][&lt;=-0.005]\-#,##0.00;#,##0.00"/>
    <numFmt numFmtId="169" formatCode="#,##0.00_ ;[Red]\-#,##0.00\ "/>
    <numFmt numFmtId="170" formatCode="#,##0.0_ ;[Red]\-#,##0.0\ 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Calibri"/>
      <family val="2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0F2F1"/>
        <bgColor rgb="FFEDE7F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0" borderId="0">
      <alignment horizontal="center" vertical="center" wrapText="1"/>
      <protection locked="0" hidden="1"/>
    </xf>
    <xf numFmtId="49" fontId="4" fillId="0" borderId="0">
      <alignment horizontal="left" vertical="center" wrapText="1"/>
      <protection locked="0" hidden="1"/>
    </xf>
    <xf numFmtId="0" fontId="4" fillId="0" borderId="0" applyProtection="0"/>
    <xf numFmtId="49" fontId="5" fillId="0" borderId="0">
      <alignment horizontal="center" vertical="top" wrapText="1"/>
      <protection locked="0" hidden="1"/>
    </xf>
    <xf numFmtId="49" fontId="6" fillId="0" borderId="0">
      <alignment horizontal="center" wrapText="1"/>
      <protection locked="0" hidden="1"/>
    </xf>
    <xf numFmtId="0" fontId="4" fillId="0" borderId="0">
      <alignment horizontal="center" vertical="top" wrapText="1"/>
      <protection locked="0" hidden="1"/>
    </xf>
    <xf numFmtId="0" fontId="4" fillId="0" borderId="0">
      <alignment horizontal="left" wrapText="1"/>
      <protection locked="0" hidden="1"/>
    </xf>
    <xf numFmtId="49" fontId="11" fillId="0" borderId="0">
      <alignment horizontal="center" vertical="top" wrapText="1"/>
      <protection locked="0" hidden="1"/>
    </xf>
    <xf numFmtId="0" fontId="4" fillId="0" borderId="0">
      <alignment horizontal="left" vertical="top" wrapText="1"/>
      <protection locked="0" hidden="1"/>
    </xf>
    <xf numFmtId="49" fontId="8" fillId="0" borderId="0">
      <alignment horizontal="right" vertical="top" wrapText="1"/>
      <protection locked="0" hidden="1"/>
    </xf>
    <xf numFmtId="0" fontId="4" fillId="0" borderId="0">
      <alignment horizontal="right" vertical="top" wrapText="1"/>
      <protection locked="0" hidden="1"/>
    </xf>
    <xf numFmtId="0" fontId="12" fillId="0" borderId="0"/>
    <xf numFmtId="0" fontId="16" fillId="4" borderId="3" applyNumberFormat="0" applyFont="0" applyBorder="0" applyAlignment="0" applyProtection="0">
      <alignment horizontal="left" wrapText="1"/>
    </xf>
    <xf numFmtId="43" fontId="12" fillId="0" borderId="0" applyFont="0" applyFill="0" applyBorder="0" applyAlignment="0" applyProtection="0"/>
  </cellStyleXfs>
  <cellXfs count="177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0" xfId="0" applyFont="1"/>
    <xf numFmtId="3" fontId="10" fillId="0" borderId="0" xfId="0" applyNumberFormat="1" applyFont="1"/>
    <xf numFmtId="49" fontId="1" fillId="0" borderId="0" xfId="3" applyNumberFormat="1" applyFont="1" applyBorder="1" applyAlignment="1" applyProtection="1">
      <alignment horizontal="left" vertical="top" wrapText="1"/>
      <protection locked="0" hidden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3" fontId="1" fillId="0" borderId="0" xfId="3" applyNumberFormat="1" applyFont="1" applyBorder="1" applyAlignment="1" applyProtection="1">
      <alignment horizontal="left" vertical="top" wrapText="1"/>
      <protection locked="0" hidden="1"/>
    </xf>
    <xf numFmtId="0" fontId="2" fillId="2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7" fillId="0" borderId="0" xfId="0" applyFont="1"/>
    <xf numFmtId="164" fontId="14" fillId="0" borderId="0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/>
    <xf numFmtId="166" fontId="0" fillId="0" borderId="0" xfId="0" applyNumberFormat="1"/>
    <xf numFmtId="166" fontId="1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wrapText="1"/>
    </xf>
    <xf numFmtId="0" fontId="18" fillId="0" borderId="0" xfId="0" applyFont="1"/>
    <xf numFmtId="166" fontId="18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8" fillId="0" borderId="0" xfId="0" applyFont="1" applyBorder="1"/>
    <xf numFmtId="0" fontId="14" fillId="0" borderId="0" xfId="0" applyFont="1" applyAlignment="1">
      <alignment horizontal="left" vertical="center" wrapText="1"/>
    </xf>
    <xf numFmtId="166" fontId="14" fillId="0" borderId="0" xfId="0" applyNumberFormat="1" applyFont="1" applyAlignment="1">
      <alignment horizontal="left" vertical="center" wrapText="1"/>
    </xf>
    <xf numFmtId="166" fontId="14" fillId="0" borderId="0" xfId="3" applyNumberFormat="1" applyFont="1" applyBorder="1" applyAlignment="1" applyProtection="1">
      <alignment horizontal="center" vertical="top" wrapText="1"/>
      <protection locked="0" hidden="1"/>
    </xf>
    <xf numFmtId="49" fontId="14" fillId="0" borderId="0" xfId="3" applyNumberFormat="1" applyFont="1" applyBorder="1" applyAlignment="1" applyProtection="1">
      <alignment horizontal="center" vertical="top" wrapText="1"/>
      <protection locked="0" hidden="1"/>
    </xf>
    <xf numFmtId="49" fontId="13" fillId="0" borderId="0" xfId="3" applyNumberFormat="1" applyFont="1" applyBorder="1" applyAlignment="1" applyProtection="1">
      <alignment horizontal="left" vertical="top" wrapText="1"/>
      <protection locked="0" hidden="1"/>
    </xf>
    <xf numFmtId="166" fontId="13" fillId="0" borderId="0" xfId="3" applyNumberFormat="1" applyFont="1" applyBorder="1" applyAlignment="1" applyProtection="1">
      <alignment horizontal="left" vertical="top" wrapText="1"/>
      <protection locked="0" hidden="1"/>
    </xf>
    <xf numFmtId="49" fontId="14" fillId="0" borderId="0" xfId="3" applyNumberFormat="1" applyFont="1" applyBorder="1" applyAlignment="1" applyProtection="1">
      <alignment horizontal="left" vertical="top" wrapText="1"/>
      <protection locked="0" hidden="1"/>
    </xf>
    <xf numFmtId="166" fontId="14" fillId="0" borderId="0" xfId="3" applyNumberFormat="1" applyFont="1" applyBorder="1" applyAlignment="1" applyProtection="1">
      <alignment horizontal="left" vertical="top" wrapText="1"/>
      <protection locked="0" hidden="1"/>
    </xf>
    <xf numFmtId="49" fontId="14" fillId="0" borderId="1" xfId="3" applyNumberFormat="1" applyFont="1" applyBorder="1" applyAlignment="1" applyProtection="1">
      <alignment horizontal="center" vertical="top" wrapText="1"/>
      <protection locked="0" hidden="1"/>
    </xf>
    <xf numFmtId="49" fontId="13" fillId="0" borderId="4" xfId="3" applyNumberFormat="1" applyFont="1" applyBorder="1" applyAlignment="1" applyProtection="1">
      <alignment horizontal="left" vertical="top" wrapText="1"/>
      <protection locked="0" hidden="1"/>
    </xf>
    <xf numFmtId="3" fontId="14" fillId="0" borderId="5" xfId="0" applyNumberFormat="1" applyFont="1" applyBorder="1" applyAlignment="1">
      <alignment horizontal="center" vertical="center" wrapText="1"/>
    </xf>
    <xf numFmtId="3" fontId="14" fillId="0" borderId="1" xfId="3" applyNumberFormat="1" applyFont="1" applyBorder="1" applyAlignment="1" applyProtection="1">
      <alignment horizontal="center" vertical="top" wrapText="1"/>
      <protection locked="0" hidden="1"/>
    </xf>
    <xf numFmtId="49" fontId="14" fillId="0" borderId="4" xfId="3" applyNumberFormat="1" applyFont="1" applyBorder="1" applyAlignment="1" applyProtection="1">
      <alignment horizontal="left" vertical="top" wrapText="1"/>
      <protection locked="0" hidden="1"/>
    </xf>
    <xf numFmtId="49" fontId="14" fillId="0" borderId="2" xfId="3" applyNumberFormat="1" applyFont="1" applyBorder="1" applyAlignment="1" applyProtection="1">
      <alignment horizontal="left" vertical="top" wrapText="1"/>
      <protection locked="0" hidden="1"/>
    </xf>
    <xf numFmtId="3" fontId="14" fillId="0" borderId="1" xfId="3" applyNumberFormat="1" applyFont="1" applyBorder="1" applyAlignment="1" applyProtection="1">
      <alignment horizontal="center" vertical="center" wrapText="1"/>
      <protection locked="0" hidden="1"/>
    </xf>
    <xf numFmtId="0" fontId="14" fillId="0" borderId="0" xfId="0" applyFont="1" applyBorder="1" applyAlignment="1">
      <alignment horizontal="left" vertical="center" wrapText="1"/>
    </xf>
    <xf numFmtId="3" fontId="14" fillId="0" borderId="0" xfId="3" applyNumberFormat="1" applyFont="1" applyBorder="1" applyAlignment="1" applyProtection="1">
      <alignment horizontal="center" vertical="top" wrapText="1"/>
      <protection locked="0" hidden="1"/>
    </xf>
    <xf numFmtId="3" fontId="14" fillId="0" borderId="0" xfId="3" applyNumberFormat="1" applyFont="1" applyBorder="1" applyAlignment="1" applyProtection="1">
      <alignment horizontal="center" vertical="center" wrapText="1"/>
      <protection locked="0" hidden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2" borderId="9" xfId="0" applyFont="1" applyFill="1" applyBorder="1" applyAlignment="1">
      <alignment vertical="center" wrapText="1"/>
    </xf>
    <xf numFmtId="165" fontId="22" fillId="2" borderId="9" xfId="14" applyNumberFormat="1" applyFont="1" applyFill="1" applyBorder="1" applyAlignment="1">
      <alignment vertical="center" wrapText="1"/>
    </xf>
    <xf numFmtId="165" fontId="22" fillId="2" borderId="9" xfId="14" applyNumberFormat="1" applyFont="1" applyFill="1" applyBorder="1" applyAlignment="1">
      <alignment horizontal="center" vertical="center" wrapText="1"/>
    </xf>
    <xf numFmtId="4" fontId="23" fillId="2" borderId="9" xfId="14" applyNumberFormat="1" applyFont="1" applyFill="1" applyBorder="1" applyAlignment="1">
      <alignment vertical="center" wrapText="1"/>
    </xf>
    <xf numFmtId="4" fontId="25" fillId="0" borderId="1" xfId="14" applyNumberFormat="1" applyFont="1" applyBorder="1" applyAlignment="1">
      <alignment horizontal="right" vertical="center" wrapText="1"/>
    </xf>
    <xf numFmtId="4" fontId="23" fillId="2" borderId="9" xfId="14" applyNumberFormat="1" applyFont="1" applyFill="1" applyBorder="1" applyAlignment="1">
      <alignment horizontal="right" vertical="center" wrapText="1"/>
    </xf>
    <xf numFmtId="4" fontId="24" fillId="2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wrapText="1"/>
    </xf>
    <xf numFmtId="4" fontId="23" fillId="3" borderId="9" xfId="14" applyNumberFormat="1" applyFont="1" applyFill="1" applyBorder="1" applyAlignment="1">
      <alignment horizontal="right" vertical="center" wrapText="1"/>
    </xf>
    <xf numFmtId="166" fontId="23" fillId="2" borderId="9" xfId="14" applyNumberFormat="1" applyFont="1" applyFill="1" applyBorder="1" applyAlignment="1">
      <alignment vertical="center" wrapText="1"/>
    </xf>
    <xf numFmtId="166" fontId="23" fillId="3" borderId="9" xfId="14" applyNumberFormat="1" applyFont="1" applyFill="1" applyBorder="1" applyAlignment="1">
      <alignment horizontal="right" vertical="center" wrapText="1"/>
    </xf>
    <xf numFmtId="166" fontId="26" fillId="0" borderId="1" xfId="0" applyNumberFormat="1" applyFont="1" applyBorder="1" applyAlignment="1">
      <alignment horizontal="right" wrapText="1"/>
    </xf>
    <xf numFmtId="166" fontId="25" fillId="0" borderId="1" xfId="14" applyNumberFormat="1" applyFont="1" applyBorder="1" applyAlignment="1">
      <alignment horizontal="right" vertical="center" wrapText="1"/>
    </xf>
    <xf numFmtId="166" fontId="23" fillId="2" borderId="9" xfId="14" applyNumberFormat="1" applyFont="1" applyFill="1" applyBorder="1" applyAlignment="1">
      <alignment horizontal="right" vertical="center" wrapText="1"/>
    </xf>
    <xf numFmtId="166" fontId="24" fillId="2" borderId="1" xfId="0" applyNumberFormat="1" applyFont="1" applyFill="1" applyBorder="1" applyAlignment="1">
      <alignment horizontal="right" vertical="center" wrapText="1"/>
    </xf>
    <xf numFmtId="167" fontId="26" fillId="0" borderId="1" xfId="0" applyNumberFormat="1" applyFont="1" applyBorder="1" applyAlignment="1">
      <alignment horizontal="right" wrapText="1"/>
    </xf>
    <xf numFmtId="167" fontId="27" fillId="0" borderId="1" xfId="0" applyNumberFormat="1" applyFont="1" applyBorder="1" applyAlignment="1">
      <alignment horizontal="right" wrapText="1"/>
    </xf>
    <xf numFmtId="166" fontId="27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4" fontId="24" fillId="2" borderId="9" xfId="14" applyNumberFormat="1" applyFont="1" applyFill="1" applyBorder="1" applyAlignment="1">
      <alignment horizontal="right" vertical="center" wrapText="1"/>
    </xf>
    <xf numFmtId="4" fontId="24" fillId="3" borderId="9" xfId="14" applyNumberFormat="1" applyFont="1" applyFill="1" applyBorder="1" applyAlignment="1">
      <alignment horizontal="right" vertical="center" wrapText="1"/>
    </xf>
    <xf numFmtId="4" fontId="24" fillId="2" borderId="9" xfId="14" applyNumberFormat="1" applyFont="1" applyFill="1" applyBorder="1" applyAlignment="1">
      <alignment vertical="center" wrapText="1"/>
    </xf>
    <xf numFmtId="4" fontId="24" fillId="3" borderId="9" xfId="14" applyNumberFormat="1" applyFont="1" applyFill="1" applyBorder="1" applyAlignment="1">
      <alignment vertical="center" wrapText="1"/>
    </xf>
    <xf numFmtId="167" fontId="15" fillId="0" borderId="13" xfId="0" applyNumberFormat="1" applyFont="1" applyBorder="1" applyAlignment="1">
      <alignment horizontal="right" wrapText="1"/>
    </xf>
    <xf numFmtId="4" fontId="24" fillId="0" borderId="1" xfId="0" applyNumberFormat="1" applyFont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wrapText="1"/>
    </xf>
    <xf numFmtId="4" fontId="15" fillId="0" borderId="1" xfId="0" applyNumberFormat="1" applyFont="1" applyBorder="1" applyAlignment="1">
      <alignment horizontal="right" wrapText="1"/>
    </xf>
    <xf numFmtId="4" fontId="24" fillId="0" borderId="1" xfId="14" applyNumberFormat="1" applyFont="1" applyBorder="1" applyAlignment="1">
      <alignment horizontal="right" vertical="center" wrapText="1"/>
    </xf>
    <xf numFmtId="167" fontId="15" fillId="0" borderId="1" xfId="0" applyNumberFormat="1" applyFont="1" applyBorder="1" applyAlignment="1">
      <alignment horizontal="right" wrapText="1"/>
    </xf>
    <xf numFmtId="167" fontId="24" fillId="0" borderId="1" xfId="0" applyNumberFormat="1" applyFont="1" applyBorder="1" applyAlignment="1">
      <alignment horizontal="right" wrapText="1"/>
    </xf>
    <xf numFmtId="0" fontId="2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49" fontId="28" fillId="0" borderId="1" xfId="0" applyNumberFormat="1" applyFont="1" applyBorder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8" fontId="15" fillId="0" borderId="13" xfId="0" applyNumberFormat="1" applyFont="1" applyBorder="1" applyAlignment="1"/>
    <xf numFmtId="169" fontId="15" fillId="0" borderId="13" xfId="0" applyNumberFormat="1" applyFont="1" applyBorder="1" applyAlignment="1"/>
    <xf numFmtId="4" fontId="15" fillId="0" borderId="13" xfId="0" applyNumberFormat="1" applyFont="1" applyBorder="1" applyAlignment="1"/>
    <xf numFmtId="4" fontId="15" fillId="0" borderId="13" xfId="3" applyNumberFormat="1" applyFont="1" applyBorder="1" applyAlignment="1" applyProtection="1">
      <alignment wrapText="1"/>
      <protection locked="0" hidden="1"/>
    </xf>
    <xf numFmtId="4" fontId="15" fillId="0" borderId="13" xfId="0" applyNumberFormat="1" applyFont="1" applyBorder="1" applyAlignment="1">
      <alignment wrapText="1"/>
    </xf>
    <xf numFmtId="164" fontId="15" fillId="0" borderId="13" xfId="0" applyNumberFormat="1" applyFont="1" applyBorder="1" applyAlignment="1">
      <alignment wrapText="1"/>
    </xf>
    <xf numFmtId="0" fontId="1" fillId="3" borderId="13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66" fontId="1" fillId="0" borderId="13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167" fontId="26" fillId="0" borderId="13" xfId="0" applyNumberFormat="1" applyFont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164" fontId="23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Fill="1" applyBorder="1" applyAlignment="1">
      <alignment horizontal="right" vertical="center" wrapText="1"/>
    </xf>
    <xf numFmtId="169" fontId="15" fillId="0" borderId="12" xfId="0" applyNumberFormat="1" applyFont="1" applyBorder="1" applyAlignment="1">
      <alignment horizontal="right" vertical="center" wrapText="1"/>
    </xf>
    <xf numFmtId="167" fontId="15" fillId="0" borderId="1" xfId="0" applyNumberFormat="1" applyFont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164" fontId="23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4" fontId="27" fillId="0" borderId="13" xfId="0" applyNumberFormat="1" applyFont="1" applyBorder="1" applyAlignment="1">
      <alignment horizontal="right" vertical="center" wrapText="1"/>
    </xf>
    <xf numFmtId="4" fontId="23" fillId="0" borderId="13" xfId="0" applyNumberFormat="1" applyFont="1" applyFill="1" applyBorder="1" applyAlignment="1">
      <alignment horizontal="right" vertical="center" wrapText="1"/>
    </xf>
    <xf numFmtId="164" fontId="23" fillId="0" borderId="13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164" fontId="15" fillId="0" borderId="13" xfId="0" applyNumberFormat="1" applyFont="1" applyFill="1" applyBorder="1" applyAlignment="1">
      <alignment horizontal="right" vertical="center" wrapText="1"/>
    </xf>
    <xf numFmtId="4" fontId="15" fillId="0" borderId="12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167" fontId="27" fillId="0" borderId="13" xfId="0" applyNumberFormat="1" applyFont="1" applyBorder="1" applyAlignment="1">
      <alignment horizontal="right" vertical="center" wrapText="1"/>
    </xf>
    <xf numFmtId="164" fontId="15" fillId="0" borderId="13" xfId="0" applyNumberFormat="1" applyFont="1" applyFill="1" applyBorder="1" applyAlignment="1">
      <alignment wrapText="1"/>
    </xf>
    <xf numFmtId="170" fontId="15" fillId="0" borderId="13" xfId="0" applyNumberFormat="1" applyFont="1" applyBorder="1" applyAlignment="1"/>
    <xf numFmtId="4" fontId="24" fillId="0" borderId="13" xfId="3" applyNumberFormat="1" applyFont="1" applyBorder="1" applyAlignment="1" applyProtection="1">
      <alignment wrapText="1"/>
      <protection locked="0" hidden="1"/>
    </xf>
    <xf numFmtId="4" fontId="24" fillId="0" borderId="13" xfId="0" applyNumberFormat="1" applyFont="1" applyBorder="1" applyAlignment="1">
      <alignment wrapText="1"/>
    </xf>
    <xf numFmtId="164" fontId="24" fillId="0" borderId="13" xfId="0" applyNumberFormat="1" applyFont="1" applyBorder="1" applyAlignment="1">
      <alignment wrapText="1"/>
    </xf>
    <xf numFmtId="164" fontId="24" fillId="0" borderId="13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3" fillId="0" borderId="0" xfId="0" applyFont="1" applyFill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49" fontId="14" fillId="0" borderId="10" xfId="3" applyNumberFormat="1" applyFont="1" applyBorder="1" applyAlignment="1" applyProtection="1">
      <alignment horizontal="center" vertical="top" wrapText="1"/>
      <protection locked="0" hidden="1"/>
    </xf>
    <xf numFmtId="49" fontId="14" fillId="0" borderId="11" xfId="3" applyNumberFormat="1" applyFont="1" applyBorder="1" applyAlignment="1" applyProtection="1">
      <alignment horizontal="center" vertical="top" wrapText="1"/>
      <protection locked="0" hidden="1"/>
    </xf>
    <xf numFmtId="49" fontId="14" fillId="0" borderId="7" xfId="3" applyNumberFormat="1" applyFont="1" applyBorder="1" applyAlignment="1" applyProtection="1">
      <alignment horizontal="center" vertical="top" wrapText="1"/>
      <protection locked="0" hidden="1"/>
    </xf>
    <xf numFmtId="49" fontId="14" fillId="0" borderId="8" xfId="3" applyNumberFormat="1" applyFont="1" applyBorder="1" applyAlignment="1" applyProtection="1">
      <alignment horizontal="center" vertical="top" wrapText="1"/>
      <protection locked="0" hidden="1"/>
    </xf>
    <xf numFmtId="0" fontId="3" fillId="0" borderId="1" xfId="0" applyFont="1" applyBorder="1" applyAlignment="1">
      <alignment horizontal="center" vertical="center" wrapText="1"/>
    </xf>
    <xf numFmtId="49" fontId="1" fillId="0" borderId="1" xfId="3" applyNumberFormat="1" applyFont="1" applyBorder="1" applyAlignment="1" applyProtection="1">
      <alignment horizontal="left" vertical="top" wrapText="1"/>
      <protection locked="0" hidden="1"/>
    </xf>
    <xf numFmtId="49" fontId="1" fillId="0" borderId="14" xfId="3" applyNumberFormat="1" applyFont="1" applyBorder="1" applyAlignment="1" applyProtection="1">
      <alignment horizontal="left" vertical="top" wrapText="1"/>
      <protection locked="0" hidden="1"/>
    </xf>
    <xf numFmtId="0" fontId="29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Border="1" applyAlignment="1">
      <alignment horizontal="center" wrapText="1"/>
    </xf>
    <xf numFmtId="0" fontId="15" fillId="0" borderId="0" xfId="0" applyFont="1" applyFill="1" applyAlignment="1">
      <alignment horizontal="left" vertical="center"/>
    </xf>
    <xf numFmtId="49" fontId="14" fillId="0" borderId="0" xfId="3" applyNumberFormat="1" applyFont="1" applyBorder="1" applyAlignment="1" applyProtection="1">
      <alignment horizontal="center" vertical="top" wrapText="1"/>
      <protection locked="0" hidden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49" fontId="14" fillId="0" borderId="0" xfId="3" applyNumberFormat="1" applyFont="1" applyFill="1" applyBorder="1" applyAlignment="1" applyProtection="1">
      <alignment horizontal="left" vertical="top" wrapText="1"/>
      <protection locked="0" hidden="1"/>
    </xf>
    <xf numFmtId="0" fontId="0" fillId="0" borderId="0" xfId="0" applyAlignment="1">
      <alignment wrapText="1"/>
    </xf>
    <xf numFmtId="49" fontId="1" fillId="0" borderId="15" xfId="3" applyNumberFormat="1" applyFont="1" applyBorder="1" applyAlignment="1" applyProtection="1">
      <alignment horizontal="left" vertical="top" wrapText="1"/>
      <protection locked="0" hidden="1"/>
    </xf>
    <xf numFmtId="49" fontId="14" fillId="0" borderId="1" xfId="3" applyNumberFormat="1" applyFont="1" applyBorder="1" applyAlignment="1" applyProtection="1">
      <alignment horizontal="center" vertical="top" wrapText="1"/>
      <protection locked="0" hidden="1"/>
    </xf>
    <xf numFmtId="0" fontId="0" fillId="0" borderId="1" xfId="0" applyBorder="1" applyAlignment="1">
      <alignment horizontal="center" vertical="top" wrapText="1"/>
    </xf>
    <xf numFmtId="0" fontId="1" fillId="0" borderId="1" xfId="3" applyFont="1" applyBorder="1" applyAlignment="1" applyProtection="1">
      <alignment horizontal="left" vertical="top" wrapText="1"/>
      <protection locked="0" hidden="1"/>
    </xf>
    <xf numFmtId="0" fontId="1" fillId="0" borderId="14" xfId="3" applyFont="1" applyBorder="1" applyAlignment="1" applyProtection="1">
      <alignment horizontal="left" vertical="top" wrapText="1"/>
      <protection locked="0" hidden="1"/>
    </xf>
    <xf numFmtId="49" fontId="14" fillId="0" borderId="1" xfId="3" applyNumberFormat="1" applyFont="1" applyBorder="1" applyAlignment="1" applyProtection="1">
      <alignment horizontal="left" vertical="top" wrapText="1"/>
      <protection locked="0" hidden="1"/>
    </xf>
    <xf numFmtId="49" fontId="14" fillId="0" borderId="14" xfId="3" applyNumberFormat="1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9" fontId="2" fillId="0" borderId="1" xfId="3" applyNumberFormat="1" applyFont="1" applyBorder="1" applyAlignment="1" applyProtection="1">
      <alignment horizontal="left" vertical="top" wrapText="1"/>
      <protection locked="0" hidden="1"/>
    </xf>
    <xf numFmtId="49" fontId="2" fillId="0" borderId="14" xfId="3" applyNumberFormat="1" applyFont="1" applyBorder="1" applyAlignment="1" applyProtection="1">
      <alignment horizontal="left" vertical="top" wrapText="1"/>
      <protection locked="0" hidden="1"/>
    </xf>
    <xf numFmtId="49" fontId="14" fillId="0" borderId="6" xfId="3" applyNumberFormat="1" applyFont="1" applyBorder="1" applyAlignment="1" applyProtection="1">
      <alignment horizontal="center" vertical="top" wrapText="1"/>
      <protection locked="0" hidden="1"/>
    </xf>
    <xf numFmtId="49" fontId="14" fillId="0" borderId="4" xfId="3" applyNumberFormat="1" applyFont="1" applyBorder="1" applyAlignment="1" applyProtection="1">
      <alignment horizontal="center" vertical="top" wrapText="1"/>
      <protection locked="0" hidden="1"/>
    </xf>
  </cellXfs>
  <cellStyles count="15">
    <cellStyle name="2" xfId="13" xr:uid="{ED5D654A-07D4-4550-AC48-AB0D64BC1853}"/>
    <cellStyle name="Денежный [0] 2" xfId="1" xr:uid="{00000000-0005-0000-0000-000000000000}"/>
    <cellStyle name="Денежный [0] 3" xfId="10" xr:uid="{00000000-0005-0000-0000-000001000000}"/>
    <cellStyle name="Денежный 2" xfId="2" xr:uid="{00000000-0005-0000-0000-000002000000}"/>
    <cellStyle name="Денежный 3" xfId="9" xr:uid="{00000000-0005-0000-0000-000003000000}"/>
    <cellStyle name="Обычный" xfId="0" builtinId="0"/>
    <cellStyle name="Обычный 2" xfId="3" xr:uid="{00000000-0005-0000-0000-000005000000}"/>
    <cellStyle name="Обычный 3" xfId="12" xr:uid="{00000000-0005-0000-0000-000006000000}"/>
    <cellStyle name="Процентный 2" xfId="4" xr:uid="{00000000-0005-0000-0000-000007000000}"/>
    <cellStyle name="Процентный 3" xfId="11" xr:uid="{00000000-0005-0000-0000-000008000000}"/>
    <cellStyle name="Финансовый" xfId="14" builtinId="3"/>
    <cellStyle name="Финансовый [0] 2" xfId="5" xr:uid="{00000000-0005-0000-0000-000009000000}"/>
    <cellStyle name="Финансовый [0] 3" xfId="8" xr:uid="{00000000-0005-0000-0000-00000A000000}"/>
    <cellStyle name="Финансовый 2" xfId="6" xr:uid="{00000000-0005-0000-0000-00000B000000}"/>
    <cellStyle name="Финансовый 3" xfId="7" xr:uid="{00000000-0005-0000-0000-00000C000000}"/>
  </cellStyles>
  <dxfs count="0"/>
  <tableStyles count="0" defaultTableStyle="TableStyleMedium2" defaultPivotStyle="PivotStyleMedium9"/>
  <colors>
    <mruColors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6"/>
  <sheetViews>
    <sheetView tabSelected="1" topLeftCell="A115" zoomScaleNormal="100" workbookViewId="0">
      <selection activeCell="B122" sqref="B122:K122"/>
    </sheetView>
  </sheetViews>
  <sheetFormatPr defaultRowHeight="15" x14ac:dyDescent="0.25"/>
  <cols>
    <col min="1" max="1" width="20.7109375" customWidth="1"/>
    <col min="2" max="2" width="39.5703125" customWidth="1"/>
    <col min="3" max="3" width="17.28515625" customWidth="1"/>
    <col min="4" max="4" width="19.140625" customWidth="1"/>
    <col min="5" max="6" width="17.28515625" customWidth="1"/>
    <col min="7" max="7" width="17.7109375" customWidth="1"/>
    <col min="8" max="8" width="17.28515625" customWidth="1"/>
    <col min="9" max="9" width="17.28515625" style="24" customWidth="1"/>
    <col min="10" max="10" width="17.28515625" customWidth="1"/>
    <col min="11" max="11" width="19.28515625" customWidth="1"/>
    <col min="13" max="13" width="44.28515625" customWidth="1"/>
    <col min="14" max="14" width="22.42578125" customWidth="1"/>
  </cols>
  <sheetData>
    <row r="1" spans="1:11" ht="70.5" customHeight="1" x14ac:dyDescent="0.25">
      <c r="B1" s="153" t="s">
        <v>214</v>
      </c>
      <c r="C1" s="153"/>
      <c r="D1" s="153"/>
      <c r="E1" s="153"/>
      <c r="F1" s="153"/>
      <c r="G1" s="153"/>
      <c r="H1" s="153"/>
      <c r="I1" s="153"/>
      <c r="J1" s="153"/>
      <c r="K1" s="153"/>
    </row>
    <row r="2" spans="1:11" ht="48" customHeight="1" x14ac:dyDescent="0.25">
      <c r="B2" s="154" t="s">
        <v>215</v>
      </c>
      <c r="C2" s="154"/>
      <c r="D2" s="154"/>
      <c r="E2" s="154"/>
      <c r="F2" s="154"/>
      <c r="G2" s="154"/>
      <c r="H2" s="154"/>
      <c r="I2" s="154"/>
      <c r="J2" s="154"/>
      <c r="K2" s="154"/>
    </row>
    <row r="3" spans="1:11" ht="40.5" customHeight="1" x14ac:dyDescent="0.25">
      <c r="B3" s="155" t="s">
        <v>216</v>
      </c>
      <c r="C3" s="155"/>
      <c r="D3" s="155"/>
      <c r="E3" s="155"/>
      <c r="F3" s="155"/>
      <c r="G3" s="155"/>
      <c r="H3" s="155"/>
      <c r="I3" s="155"/>
      <c r="J3" s="155"/>
      <c r="K3" s="155"/>
    </row>
    <row r="4" spans="1:11" x14ac:dyDescent="0.25">
      <c r="K4" t="s">
        <v>125</v>
      </c>
    </row>
    <row r="5" spans="1:11" ht="156" customHeight="1" x14ac:dyDescent="0.25">
      <c r="A5" s="2" t="s">
        <v>58</v>
      </c>
      <c r="B5" s="2" t="s">
        <v>41</v>
      </c>
      <c r="C5" s="17" t="s">
        <v>190</v>
      </c>
      <c r="D5" s="2" t="s">
        <v>178</v>
      </c>
      <c r="E5" s="3" t="s">
        <v>179</v>
      </c>
      <c r="F5" s="17" t="s">
        <v>191</v>
      </c>
      <c r="G5" s="17" t="s">
        <v>180</v>
      </c>
      <c r="H5" s="17" t="s">
        <v>192</v>
      </c>
      <c r="I5" s="25" t="s">
        <v>181</v>
      </c>
      <c r="J5" s="17" t="s">
        <v>182</v>
      </c>
      <c r="K5" s="3" t="s">
        <v>59</v>
      </c>
    </row>
    <row r="6" spans="1:11" x14ac:dyDescent="0.25">
      <c r="A6" s="2">
        <v>1</v>
      </c>
      <c r="B6" s="16">
        <v>2</v>
      </c>
      <c r="C6" s="16">
        <v>3</v>
      </c>
      <c r="D6" s="16">
        <v>4</v>
      </c>
      <c r="E6" s="3">
        <v>5</v>
      </c>
      <c r="F6" s="3">
        <v>6</v>
      </c>
      <c r="G6" s="3">
        <v>7</v>
      </c>
      <c r="H6" s="22">
        <v>8</v>
      </c>
      <c r="I6" s="17">
        <v>9</v>
      </c>
      <c r="J6" s="3">
        <v>10</v>
      </c>
      <c r="K6" s="3">
        <v>11</v>
      </c>
    </row>
    <row r="7" spans="1:11" x14ac:dyDescent="0.25">
      <c r="A7" s="57" t="s">
        <v>128</v>
      </c>
      <c r="B7" s="56" t="s">
        <v>0</v>
      </c>
      <c r="C7" s="58">
        <f>C8+C10+C12+C17+C20+C21+C22+C23+C24+C25+C26+C27</f>
        <v>1914173568.3599999</v>
      </c>
      <c r="D7" s="58">
        <f>D8+D10+D12+D17+D20+D21+D22+D23+D24+D25+D26+D27</f>
        <v>1914173568.3599999</v>
      </c>
      <c r="E7" s="76">
        <f>E8+E10+E12+E17+E20+E21+E22+E23+E24+E25+E26+E27</f>
        <v>865206264.4000001</v>
      </c>
      <c r="F7" s="58">
        <f>E7-C7</f>
        <v>-1048967303.9599998</v>
      </c>
      <c r="G7" s="58">
        <f>E7-D7</f>
        <v>-1048967303.9599998</v>
      </c>
      <c r="H7" s="64">
        <f>SUM(E7/C7*100)</f>
        <v>45.199990152475046</v>
      </c>
      <c r="I7" s="64">
        <f>SUM(E7/D7*100)</f>
        <v>45.199990152475046</v>
      </c>
      <c r="J7" s="76">
        <f>J8+J10+J12+J17+J20+J21+J22+J23+J24+J25+J26+J27</f>
        <v>767424174.46999991</v>
      </c>
      <c r="K7" s="64">
        <f t="shared" ref="K7:K34" si="0">SUM(E7/J7*100)</f>
        <v>112.74159626226665</v>
      </c>
    </row>
    <row r="8" spans="1:11" x14ac:dyDescent="0.25">
      <c r="A8" s="50" t="s">
        <v>129</v>
      </c>
      <c r="B8" s="51" t="s">
        <v>130</v>
      </c>
      <c r="C8" s="63">
        <f>C9</f>
        <v>703921448.72000003</v>
      </c>
      <c r="D8" s="63">
        <f t="shared" ref="D8:E8" si="1">D9</f>
        <v>703921448.72000003</v>
      </c>
      <c r="E8" s="75">
        <f t="shared" si="1"/>
        <v>328349767.58999997</v>
      </c>
      <c r="F8" s="63">
        <f>E8-C8</f>
        <v>-375571681.13000005</v>
      </c>
      <c r="G8" s="63">
        <f t="shared" ref="G8:G34" si="2">E8-D8</f>
        <v>-375571681.13000005</v>
      </c>
      <c r="H8" s="65">
        <f t="shared" ref="H8:H34" si="3">SUM(E8/C8*100)</f>
        <v>46.645796656298252</v>
      </c>
      <c r="I8" s="65">
        <f t="shared" ref="I8:I34" si="4">SUM(E8/D8*100)</f>
        <v>46.645796656298252</v>
      </c>
      <c r="J8" s="77">
        <f>J9</f>
        <v>274089305.81999999</v>
      </c>
      <c r="K8" s="65">
        <f t="shared" si="0"/>
        <v>119.79663584745401</v>
      </c>
    </row>
    <row r="9" spans="1:11" x14ac:dyDescent="0.25">
      <c r="A9" s="52" t="s">
        <v>131</v>
      </c>
      <c r="B9" s="15" t="s">
        <v>1</v>
      </c>
      <c r="C9" s="62">
        <v>703921448.72000003</v>
      </c>
      <c r="D9" s="62">
        <v>703921448.72000003</v>
      </c>
      <c r="E9" s="81">
        <v>328349767.58999997</v>
      </c>
      <c r="F9" s="62">
        <f t="shared" ref="F9:F34" si="5">E9-C9</f>
        <v>-375571681.13000005</v>
      </c>
      <c r="G9" s="62">
        <f t="shared" si="2"/>
        <v>-375571681.13000005</v>
      </c>
      <c r="H9" s="66">
        <f t="shared" si="3"/>
        <v>46.645796656298252</v>
      </c>
      <c r="I9" s="66">
        <f t="shared" si="4"/>
        <v>46.645796656298252</v>
      </c>
      <c r="J9" s="78">
        <v>274089305.81999999</v>
      </c>
      <c r="K9" s="66">
        <f t="shared" si="0"/>
        <v>119.79663584745401</v>
      </c>
    </row>
    <row r="10" spans="1:11" ht="37.5" customHeight="1" x14ac:dyDescent="0.25">
      <c r="A10" s="50" t="s">
        <v>132</v>
      </c>
      <c r="B10" s="51" t="s">
        <v>136</v>
      </c>
      <c r="C10" s="59">
        <f>C11</f>
        <v>2523000</v>
      </c>
      <c r="D10" s="59">
        <f t="shared" ref="D10:E10" si="6">D11</f>
        <v>2523000</v>
      </c>
      <c r="E10" s="82">
        <f t="shared" si="6"/>
        <v>1023633.3</v>
      </c>
      <c r="F10" s="59">
        <f t="shared" si="5"/>
        <v>-1499366.7</v>
      </c>
      <c r="G10" s="59">
        <f t="shared" si="2"/>
        <v>-1499366.7</v>
      </c>
      <c r="H10" s="67">
        <f t="shared" si="3"/>
        <v>40.572068965517246</v>
      </c>
      <c r="I10" s="67">
        <f t="shared" si="4"/>
        <v>40.572068965517246</v>
      </c>
      <c r="J10" s="79">
        <f>J11</f>
        <v>1089498.3999999999</v>
      </c>
      <c r="K10" s="67">
        <f t="shared" si="0"/>
        <v>93.954548258170931</v>
      </c>
    </row>
    <row r="11" spans="1:11" ht="24.75" customHeight="1" x14ac:dyDescent="0.25">
      <c r="A11" s="52" t="s">
        <v>133</v>
      </c>
      <c r="B11" s="53" t="s">
        <v>134</v>
      </c>
      <c r="C11" s="70">
        <v>2523000</v>
      </c>
      <c r="D11" s="70">
        <v>2523000</v>
      </c>
      <c r="E11" s="83">
        <v>1023633.3</v>
      </c>
      <c r="F11" s="70">
        <f t="shared" si="5"/>
        <v>-1499366.7</v>
      </c>
      <c r="G11" s="70">
        <f t="shared" si="2"/>
        <v>-1499366.7</v>
      </c>
      <c r="H11" s="66">
        <f t="shared" si="3"/>
        <v>40.572068965517246</v>
      </c>
      <c r="I11" s="66">
        <f t="shared" si="4"/>
        <v>40.572068965517246</v>
      </c>
      <c r="J11" s="78">
        <v>1089498.3999999999</v>
      </c>
      <c r="K11" s="66">
        <f t="shared" si="0"/>
        <v>93.954548258170931</v>
      </c>
    </row>
    <row r="12" spans="1:11" x14ac:dyDescent="0.25">
      <c r="A12" s="50" t="s">
        <v>135</v>
      </c>
      <c r="B12" s="51" t="s">
        <v>137</v>
      </c>
      <c r="C12" s="63">
        <f>C13+C14+C15+C16</f>
        <v>648713400</v>
      </c>
      <c r="D12" s="63">
        <f>D13+D14+D15+D16</f>
        <v>648713400</v>
      </c>
      <c r="E12" s="75">
        <f>E13+E14+E15+E16</f>
        <v>279157493.99000001</v>
      </c>
      <c r="F12" s="63">
        <f t="shared" si="5"/>
        <v>-369555906.00999999</v>
      </c>
      <c r="G12" s="63">
        <f t="shared" si="2"/>
        <v>-369555906.00999999</v>
      </c>
      <c r="H12" s="65">
        <f t="shared" si="3"/>
        <v>43.032484605682576</v>
      </c>
      <c r="I12" s="65">
        <f t="shared" si="4"/>
        <v>43.032484605682576</v>
      </c>
      <c r="J12" s="75">
        <f>J13+J14+J15+J16</f>
        <v>274776331.63999999</v>
      </c>
      <c r="K12" s="65">
        <f t="shared" si="0"/>
        <v>101.59444677198036</v>
      </c>
    </row>
    <row r="13" spans="1:11" ht="24" x14ac:dyDescent="0.25">
      <c r="A13" s="52" t="s">
        <v>138</v>
      </c>
      <c r="B13" s="53" t="s">
        <v>139</v>
      </c>
      <c r="C13" s="70">
        <v>613768000</v>
      </c>
      <c r="D13" s="70">
        <v>613768000</v>
      </c>
      <c r="E13" s="83">
        <v>263582593.09999999</v>
      </c>
      <c r="F13" s="70">
        <f t="shared" si="5"/>
        <v>-350185406.89999998</v>
      </c>
      <c r="G13" s="70">
        <f t="shared" si="2"/>
        <v>-350185406.89999998</v>
      </c>
      <c r="H13" s="66">
        <f t="shared" si="3"/>
        <v>42.944987861863112</v>
      </c>
      <c r="I13" s="66">
        <f t="shared" si="4"/>
        <v>42.944987861863112</v>
      </c>
      <c r="J13" s="78">
        <v>260734831.09999999</v>
      </c>
      <c r="K13" s="66">
        <f t="shared" si="0"/>
        <v>101.09220620351556</v>
      </c>
    </row>
    <row r="14" spans="1:11" ht="40.5" customHeight="1" x14ac:dyDescent="0.25">
      <c r="A14" s="52" t="s">
        <v>140</v>
      </c>
      <c r="B14" s="53" t="s">
        <v>141</v>
      </c>
      <c r="C14" s="70">
        <v>3400</v>
      </c>
      <c r="D14" s="70">
        <v>3400</v>
      </c>
      <c r="E14" s="83">
        <v>-9373.01</v>
      </c>
      <c r="F14" s="70">
        <f t="shared" si="5"/>
        <v>-12773.01</v>
      </c>
      <c r="G14" s="70">
        <f t="shared" si="2"/>
        <v>-12773.01</v>
      </c>
      <c r="H14" s="66">
        <f t="shared" si="3"/>
        <v>-275.67676470588236</v>
      </c>
      <c r="I14" s="66">
        <f t="shared" si="4"/>
        <v>-275.67676470588236</v>
      </c>
      <c r="J14" s="78">
        <v>34998.78</v>
      </c>
      <c r="K14" s="66">
        <f t="shared" si="0"/>
        <v>-26.780962079249619</v>
      </c>
    </row>
    <row r="15" spans="1:11" ht="36" x14ac:dyDescent="0.25">
      <c r="A15" s="52" t="s">
        <v>142</v>
      </c>
      <c r="B15" s="53" t="s">
        <v>143</v>
      </c>
      <c r="C15" s="70">
        <v>33559000</v>
      </c>
      <c r="D15" s="70">
        <v>33559000</v>
      </c>
      <c r="E15" s="83">
        <v>15154379.99</v>
      </c>
      <c r="F15" s="70">
        <f t="shared" si="5"/>
        <v>-18404620.009999998</v>
      </c>
      <c r="G15" s="70">
        <f t="shared" si="2"/>
        <v>-18404620.009999998</v>
      </c>
      <c r="H15" s="66">
        <f t="shared" si="3"/>
        <v>45.157424208111088</v>
      </c>
      <c r="I15" s="66">
        <f t="shared" si="4"/>
        <v>45.157424208111088</v>
      </c>
      <c r="J15" s="78">
        <v>13486458.57</v>
      </c>
      <c r="K15" s="66">
        <f t="shared" si="0"/>
        <v>112.36737881440733</v>
      </c>
    </row>
    <row r="16" spans="1:11" ht="48" x14ac:dyDescent="0.25">
      <c r="A16" s="52" t="s">
        <v>144</v>
      </c>
      <c r="B16" s="53" t="s">
        <v>145</v>
      </c>
      <c r="C16" s="70">
        <v>1383000</v>
      </c>
      <c r="D16" s="70">
        <v>1383000</v>
      </c>
      <c r="E16" s="70">
        <v>429893.91</v>
      </c>
      <c r="F16" s="70">
        <f t="shared" si="5"/>
        <v>-953106.09000000008</v>
      </c>
      <c r="G16" s="70">
        <f t="shared" si="2"/>
        <v>-953106.09000000008</v>
      </c>
      <c r="H16" s="66">
        <f t="shared" si="3"/>
        <v>31.084158351409975</v>
      </c>
      <c r="I16" s="66">
        <f t="shared" si="4"/>
        <v>31.084158351409975</v>
      </c>
      <c r="J16" s="78">
        <v>520043.19</v>
      </c>
      <c r="K16" s="66">
        <f t="shared" si="0"/>
        <v>82.665039801790314</v>
      </c>
    </row>
    <row r="17" spans="1:11" x14ac:dyDescent="0.25">
      <c r="A17" s="50" t="s">
        <v>146</v>
      </c>
      <c r="B17" s="51" t="s">
        <v>147</v>
      </c>
      <c r="C17" s="63">
        <f>C18+C19</f>
        <v>367408000</v>
      </c>
      <c r="D17" s="63">
        <f t="shared" ref="D17:E17" si="7">D18+D19</f>
        <v>367408000</v>
      </c>
      <c r="E17" s="75">
        <f t="shared" si="7"/>
        <v>151535519.87</v>
      </c>
      <c r="F17" s="63">
        <f t="shared" si="5"/>
        <v>-215872480.13</v>
      </c>
      <c r="G17" s="63">
        <f t="shared" si="2"/>
        <v>-215872480.13</v>
      </c>
      <c r="H17" s="65">
        <f t="shared" si="3"/>
        <v>41.244480215455297</v>
      </c>
      <c r="I17" s="65">
        <f t="shared" si="4"/>
        <v>41.244480215455297</v>
      </c>
      <c r="J17" s="80">
        <f>J18+J19</f>
        <v>124843937.06</v>
      </c>
      <c r="K17" s="65">
        <f t="shared" si="0"/>
        <v>121.37995920232156</v>
      </c>
    </row>
    <row r="18" spans="1:11" x14ac:dyDescent="0.25">
      <c r="A18" s="52" t="s">
        <v>148</v>
      </c>
      <c r="B18" s="53" t="s">
        <v>150</v>
      </c>
      <c r="C18" s="70">
        <v>57908000</v>
      </c>
      <c r="D18" s="70">
        <v>57908000</v>
      </c>
      <c r="E18" s="83">
        <v>6393420.5499999998</v>
      </c>
      <c r="F18" s="70">
        <f t="shared" si="5"/>
        <v>-51514579.450000003</v>
      </c>
      <c r="G18" s="70">
        <f t="shared" si="2"/>
        <v>-51514579.450000003</v>
      </c>
      <c r="H18" s="66">
        <f t="shared" si="3"/>
        <v>11.040651637079506</v>
      </c>
      <c r="I18" s="66">
        <f t="shared" si="4"/>
        <v>11.040651637079506</v>
      </c>
      <c r="J18" s="78">
        <v>6652885.04</v>
      </c>
      <c r="K18" s="66">
        <f t="shared" si="0"/>
        <v>96.099970337079498</v>
      </c>
    </row>
    <row r="19" spans="1:11" x14ac:dyDescent="0.25">
      <c r="A19" s="52" t="s">
        <v>149</v>
      </c>
      <c r="B19" s="53" t="s">
        <v>151</v>
      </c>
      <c r="C19" s="70">
        <v>309500000</v>
      </c>
      <c r="D19" s="70">
        <v>309500000</v>
      </c>
      <c r="E19" s="83">
        <v>145142099.31999999</v>
      </c>
      <c r="F19" s="70">
        <f t="shared" si="5"/>
        <v>-164357900.68000001</v>
      </c>
      <c r="G19" s="70">
        <f t="shared" si="2"/>
        <v>-164357900.68000001</v>
      </c>
      <c r="H19" s="66">
        <f t="shared" si="3"/>
        <v>46.895670216478187</v>
      </c>
      <c r="I19" s="66">
        <f t="shared" si="4"/>
        <v>46.895670216478187</v>
      </c>
      <c r="J19" s="78">
        <v>118191052.02</v>
      </c>
      <c r="K19" s="66">
        <f t="shared" si="0"/>
        <v>122.80295067975146</v>
      </c>
    </row>
    <row r="20" spans="1:11" x14ac:dyDescent="0.25">
      <c r="A20" s="50" t="s">
        <v>152</v>
      </c>
      <c r="B20" s="51" t="s">
        <v>153</v>
      </c>
      <c r="C20" s="71">
        <v>9005000</v>
      </c>
      <c r="D20" s="71">
        <v>9005000</v>
      </c>
      <c r="E20" s="84">
        <v>5632012.5199999996</v>
      </c>
      <c r="F20" s="71">
        <f t="shared" si="5"/>
        <v>-3372987.4800000004</v>
      </c>
      <c r="G20" s="71">
        <f t="shared" si="2"/>
        <v>-3372987.4800000004</v>
      </c>
      <c r="H20" s="72">
        <f t="shared" si="3"/>
        <v>62.543170682953907</v>
      </c>
      <c r="I20" s="72">
        <f t="shared" si="4"/>
        <v>62.543170682953907</v>
      </c>
      <c r="J20" s="78">
        <v>2313606.83</v>
      </c>
      <c r="K20" s="72">
        <f t="shared" si="0"/>
        <v>243.42997465995549</v>
      </c>
    </row>
    <row r="21" spans="1:11" ht="36" x14ac:dyDescent="0.25">
      <c r="A21" s="50" t="s">
        <v>154</v>
      </c>
      <c r="B21" s="51" t="s">
        <v>155</v>
      </c>
      <c r="C21" s="71">
        <v>0</v>
      </c>
      <c r="D21" s="71">
        <v>0</v>
      </c>
      <c r="E21" s="84">
        <v>0</v>
      </c>
      <c r="F21" s="71">
        <f t="shared" si="5"/>
        <v>0</v>
      </c>
      <c r="G21" s="71">
        <f t="shared" si="2"/>
        <v>0</v>
      </c>
      <c r="H21" s="72"/>
      <c r="I21" s="72"/>
      <c r="J21" s="78">
        <v>101.19</v>
      </c>
      <c r="K21" s="72"/>
    </row>
    <row r="22" spans="1:11" ht="48" x14ac:dyDescent="0.25">
      <c r="A22" s="50" t="s">
        <v>156</v>
      </c>
      <c r="B22" s="51" t="s">
        <v>157</v>
      </c>
      <c r="C22" s="71">
        <v>118066278.72</v>
      </c>
      <c r="D22" s="71">
        <v>118066278.72</v>
      </c>
      <c r="E22" s="84">
        <v>65917719.630000003</v>
      </c>
      <c r="F22" s="71">
        <f t="shared" si="5"/>
        <v>-52148559.089999996</v>
      </c>
      <c r="G22" s="71">
        <f t="shared" si="2"/>
        <v>-52148559.089999996</v>
      </c>
      <c r="H22" s="72">
        <f t="shared" si="3"/>
        <v>55.831114815032947</v>
      </c>
      <c r="I22" s="72">
        <f t="shared" si="4"/>
        <v>55.831114815032947</v>
      </c>
      <c r="J22" s="78">
        <v>42961962.340000004</v>
      </c>
      <c r="K22" s="72">
        <f t="shared" si="0"/>
        <v>153.43274850512799</v>
      </c>
    </row>
    <row r="23" spans="1:11" ht="24" x14ac:dyDescent="0.25">
      <c r="A23" s="50" t="s">
        <v>158</v>
      </c>
      <c r="B23" s="51" t="s">
        <v>159</v>
      </c>
      <c r="C23" s="71">
        <v>15642000</v>
      </c>
      <c r="D23" s="71">
        <v>15642000</v>
      </c>
      <c r="E23" s="84">
        <v>2040422.22</v>
      </c>
      <c r="F23" s="71">
        <f t="shared" si="5"/>
        <v>-13601577.779999999</v>
      </c>
      <c r="G23" s="71">
        <f t="shared" si="2"/>
        <v>-13601577.779999999</v>
      </c>
      <c r="H23" s="72">
        <f t="shared" si="3"/>
        <v>13.044509781357883</v>
      </c>
      <c r="I23" s="72">
        <f t="shared" si="4"/>
        <v>13.044509781357883</v>
      </c>
      <c r="J23" s="78">
        <v>10430364.1</v>
      </c>
      <c r="K23" s="72">
        <f t="shared" si="0"/>
        <v>19.56232975606288</v>
      </c>
    </row>
    <row r="24" spans="1:11" ht="24" x14ac:dyDescent="0.25">
      <c r="A24" s="50" t="s">
        <v>160</v>
      </c>
      <c r="B24" s="51" t="s">
        <v>177</v>
      </c>
      <c r="C24" s="71">
        <v>10453430</v>
      </c>
      <c r="D24" s="71">
        <v>10453430</v>
      </c>
      <c r="E24" s="84">
        <v>6022438.1299999999</v>
      </c>
      <c r="F24" s="71">
        <f t="shared" si="5"/>
        <v>-4430991.87</v>
      </c>
      <c r="G24" s="71">
        <f t="shared" si="2"/>
        <v>-4430991.87</v>
      </c>
      <c r="H24" s="72">
        <f t="shared" si="3"/>
        <v>57.612076897248073</v>
      </c>
      <c r="I24" s="72">
        <f t="shared" si="4"/>
        <v>57.612076897248073</v>
      </c>
      <c r="J24" s="78">
        <v>2451696.1</v>
      </c>
      <c r="K24" s="72">
        <f t="shared" si="0"/>
        <v>245.64374556862899</v>
      </c>
    </row>
    <row r="25" spans="1:11" ht="24" x14ac:dyDescent="0.25">
      <c r="A25" s="50" t="s">
        <v>161</v>
      </c>
      <c r="B25" s="51" t="s">
        <v>162</v>
      </c>
      <c r="C25" s="71">
        <v>5080983.8600000003</v>
      </c>
      <c r="D25" s="71">
        <v>5080983.8600000003</v>
      </c>
      <c r="E25" s="84">
        <v>4860397.87</v>
      </c>
      <c r="F25" s="71">
        <f t="shared" si="5"/>
        <v>-220585.99000000022</v>
      </c>
      <c r="G25" s="71">
        <f t="shared" si="2"/>
        <v>-220585.99000000022</v>
      </c>
      <c r="H25" s="72">
        <f t="shared" si="3"/>
        <v>95.658596915913051</v>
      </c>
      <c r="I25" s="72">
        <f t="shared" si="4"/>
        <v>95.658596915913051</v>
      </c>
      <c r="J25" s="78">
        <v>7156672.5599999996</v>
      </c>
      <c r="K25" s="72">
        <f t="shared" si="0"/>
        <v>67.914213333801044</v>
      </c>
    </row>
    <row r="26" spans="1:11" ht="24" x14ac:dyDescent="0.25">
      <c r="A26" s="50" t="s">
        <v>163</v>
      </c>
      <c r="B26" s="51" t="s">
        <v>164</v>
      </c>
      <c r="C26" s="71">
        <v>8360027.0599999996</v>
      </c>
      <c r="D26" s="71">
        <v>8360027.0599999996</v>
      </c>
      <c r="E26" s="84">
        <v>4912726.95</v>
      </c>
      <c r="F26" s="71">
        <f t="shared" si="5"/>
        <v>-3447300.1099999994</v>
      </c>
      <c r="G26" s="71">
        <f t="shared" si="2"/>
        <v>-3447300.1099999994</v>
      </c>
      <c r="H26" s="72">
        <f t="shared" si="3"/>
        <v>58.764486224043402</v>
      </c>
      <c r="I26" s="72">
        <f t="shared" si="4"/>
        <v>58.764486224043402</v>
      </c>
      <c r="J26" s="78">
        <v>27266136.550000001</v>
      </c>
      <c r="K26" s="72">
        <f t="shared" si="0"/>
        <v>18.017686301068569</v>
      </c>
    </row>
    <row r="27" spans="1:11" x14ac:dyDescent="0.25">
      <c r="A27" s="50" t="s">
        <v>165</v>
      </c>
      <c r="B27" s="54" t="s">
        <v>166</v>
      </c>
      <c r="C27" s="71">
        <v>25000000</v>
      </c>
      <c r="D27" s="71">
        <v>25000000</v>
      </c>
      <c r="E27" s="84">
        <v>15754132.33</v>
      </c>
      <c r="F27" s="71">
        <f t="shared" si="5"/>
        <v>-9245867.6699999999</v>
      </c>
      <c r="G27" s="71">
        <f t="shared" si="2"/>
        <v>-9245867.6699999999</v>
      </c>
      <c r="H27" s="72">
        <f t="shared" si="3"/>
        <v>63.016529320000004</v>
      </c>
      <c r="I27" s="72">
        <f t="shared" si="4"/>
        <v>63.016529320000004</v>
      </c>
      <c r="J27" s="78">
        <v>44561.88</v>
      </c>
      <c r="K27" s="72">
        <f t="shared" si="0"/>
        <v>35353.383497285125</v>
      </c>
    </row>
    <row r="28" spans="1:11" x14ac:dyDescent="0.25">
      <c r="A28" s="57" t="s">
        <v>167</v>
      </c>
      <c r="B28" s="55" t="s">
        <v>2</v>
      </c>
      <c r="C28" s="60">
        <f>C29+C33</f>
        <v>1288907080.22</v>
      </c>
      <c r="D28" s="60">
        <f>D29+D33</f>
        <v>1288907080.22</v>
      </c>
      <c r="E28" s="74">
        <f>E29+E33</f>
        <v>618514174.88999999</v>
      </c>
      <c r="F28" s="60">
        <f t="shared" si="5"/>
        <v>-670392905.33000004</v>
      </c>
      <c r="G28" s="60">
        <f t="shared" si="2"/>
        <v>-670392905.33000004</v>
      </c>
      <c r="H28" s="68">
        <f t="shared" si="3"/>
        <v>47.987491447748695</v>
      </c>
      <c r="I28" s="68">
        <f t="shared" si="4"/>
        <v>47.987491447748695</v>
      </c>
      <c r="J28" s="74">
        <f>J29+J33</f>
        <v>686488287.05000007</v>
      </c>
      <c r="K28" s="68">
        <f t="shared" si="0"/>
        <v>90.098285223175381</v>
      </c>
    </row>
    <row r="29" spans="1:11" ht="36" x14ac:dyDescent="0.25">
      <c r="A29" s="50" t="s">
        <v>168</v>
      </c>
      <c r="B29" s="51" t="s">
        <v>169</v>
      </c>
      <c r="C29" s="63">
        <f>C30+C31+C32</f>
        <v>1288907080.22</v>
      </c>
      <c r="D29" s="63">
        <f t="shared" ref="D29" si="8">D30+D31+D32</f>
        <v>1288907080.22</v>
      </c>
      <c r="E29" s="75">
        <f>E30+E31+E32</f>
        <v>622614980.67999995</v>
      </c>
      <c r="F29" s="63">
        <f t="shared" si="5"/>
        <v>-666292099.54000008</v>
      </c>
      <c r="G29" s="63">
        <f t="shared" si="2"/>
        <v>-666292099.54000008</v>
      </c>
      <c r="H29" s="65">
        <f t="shared" si="3"/>
        <v>48.305652923694666</v>
      </c>
      <c r="I29" s="65">
        <f t="shared" si="4"/>
        <v>48.305652923694666</v>
      </c>
      <c r="J29" s="75">
        <f t="shared" ref="J29" si="9">J30+J31+J32</f>
        <v>690187984.61000001</v>
      </c>
      <c r="K29" s="65">
        <f t="shared" si="0"/>
        <v>90.209478368681957</v>
      </c>
    </row>
    <row r="30" spans="1:11" ht="27.75" customHeight="1" x14ac:dyDescent="0.25">
      <c r="A30" s="52" t="s">
        <v>170</v>
      </c>
      <c r="B30" s="53" t="s">
        <v>171</v>
      </c>
      <c r="C30" s="70">
        <v>230821235.22</v>
      </c>
      <c r="D30" s="70">
        <v>230821235.22</v>
      </c>
      <c r="E30" s="83">
        <v>20809021.100000001</v>
      </c>
      <c r="F30" s="70">
        <f t="shared" si="5"/>
        <v>-210012214.12</v>
      </c>
      <c r="G30" s="70">
        <f t="shared" si="2"/>
        <v>-210012214.12</v>
      </c>
      <c r="H30" s="66">
        <f t="shared" si="3"/>
        <v>9.0152108752760718</v>
      </c>
      <c r="I30" s="66">
        <f t="shared" si="4"/>
        <v>9.0152108752760718</v>
      </c>
      <c r="J30" s="78">
        <v>99942931.120000005</v>
      </c>
      <c r="K30" s="66">
        <f t="shared" si="0"/>
        <v>20.820903356351351</v>
      </c>
    </row>
    <row r="31" spans="1:11" ht="24" x14ac:dyDescent="0.25">
      <c r="A31" s="52" t="s">
        <v>172</v>
      </c>
      <c r="B31" s="53" t="s">
        <v>173</v>
      </c>
      <c r="C31" s="70">
        <v>850373325</v>
      </c>
      <c r="D31" s="70">
        <v>850373325</v>
      </c>
      <c r="E31" s="83">
        <v>556665545.15999997</v>
      </c>
      <c r="F31" s="70">
        <f t="shared" si="5"/>
        <v>-293707779.84000003</v>
      </c>
      <c r="G31" s="70">
        <f t="shared" si="2"/>
        <v>-293707779.84000003</v>
      </c>
      <c r="H31" s="66">
        <f t="shared" si="3"/>
        <v>65.46131314267177</v>
      </c>
      <c r="I31" s="66">
        <f t="shared" si="4"/>
        <v>65.46131314267177</v>
      </c>
      <c r="J31" s="78">
        <v>589227437.49000001</v>
      </c>
      <c r="K31" s="66">
        <f t="shared" si="0"/>
        <v>94.473799036123012</v>
      </c>
    </row>
    <row r="32" spans="1:11" x14ac:dyDescent="0.25">
      <c r="A32" s="52" t="s">
        <v>174</v>
      </c>
      <c r="B32" s="53" t="s">
        <v>47</v>
      </c>
      <c r="C32" s="70">
        <v>207712520</v>
      </c>
      <c r="D32" s="70">
        <v>207712520</v>
      </c>
      <c r="E32" s="83">
        <v>45140414.420000002</v>
      </c>
      <c r="F32" s="70">
        <f t="shared" si="5"/>
        <v>-162572105.57999998</v>
      </c>
      <c r="G32" s="70">
        <f t="shared" si="2"/>
        <v>-162572105.57999998</v>
      </c>
      <c r="H32" s="66">
        <f t="shared" si="3"/>
        <v>21.732158668143835</v>
      </c>
      <c r="I32" s="66">
        <f t="shared" si="4"/>
        <v>21.732158668143835</v>
      </c>
      <c r="J32" s="78">
        <v>1017616</v>
      </c>
      <c r="K32" s="66">
        <f t="shared" si="0"/>
        <v>4435.8986513576829</v>
      </c>
    </row>
    <row r="33" spans="1:11" ht="48" x14ac:dyDescent="0.25">
      <c r="A33" s="50" t="s">
        <v>175</v>
      </c>
      <c r="B33" s="51" t="s">
        <v>176</v>
      </c>
      <c r="C33" s="71">
        <v>0</v>
      </c>
      <c r="D33" s="71">
        <v>0</v>
      </c>
      <c r="E33" s="84">
        <v>-4100805.79</v>
      </c>
      <c r="F33" s="71">
        <f t="shared" si="5"/>
        <v>-4100805.79</v>
      </c>
      <c r="G33" s="71">
        <f t="shared" si="2"/>
        <v>-4100805.79</v>
      </c>
      <c r="H33" s="72"/>
      <c r="I33" s="72"/>
      <c r="J33" s="78">
        <v>-3699697.56</v>
      </c>
      <c r="K33" s="72">
        <f t="shared" si="0"/>
        <v>110.84164917523691</v>
      </c>
    </row>
    <row r="34" spans="1:11" x14ac:dyDescent="0.25">
      <c r="A34" s="57"/>
      <c r="B34" s="14" t="s">
        <v>3</v>
      </c>
      <c r="C34" s="60">
        <f>C7+C28</f>
        <v>3203080648.5799999</v>
      </c>
      <c r="D34" s="60">
        <f>D7+D28</f>
        <v>3203080648.5799999</v>
      </c>
      <c r="E34" s="61">
        <f>E7+E28</f>
        <v>1483720439.29</v>
      </c>
      <c r="F34" s="61">
        <f t="shared" si="5"/>
        <v>-1719360209.29</v>
      </c>
      <c r="G34" s="61">
        <f t="shared" si="2"/>
        <v>-1719360209.29</v>
      </c>
      <c r="H34" s="69">
        <f t="shared" si="3"/>
        <v>46.321669732161368</v>
      </c>
      <c r="I34" s="69">
        <f t="shared" si="4"/>
        <v>46.321669732161368</v>
      </c>
      <c r="J34" s="61">
        <f>J7+J28</f>
        <v>1453912461.52</v>
      </c>
      <c r="K34" s="69">
        <f t="shared" si="0"/>
        <v>102.05019067921303</v>
      </c>
    </row>
    <row r="36" spans="1:11" ht="23.25" customHeight="1" x14ac:dyDescent="0.25">
      <c r="B36" s="156" t="s">
        <v>211</v>
      </c>
      <c r="C36" s="156"/>
      <c r="D36" s="156"/>
      <c r="E36" s="156"/>
      <c r="F36" s="156"/>
      <c r="G36" s="156"/>
      <c r="H36" s="156"/>
      <c r="I36" s="156"/>
      <c r="J36" s="156"/>
      <c r="K36" s="156"/>
    </row>
    <row r="37" spans="1:11" ht="37.5" customHeight="1" x14ac:dyDescent="0.25">
      <c r="B37" s="145" t="s">
        <v>217</v>
      </c>
      <c r="C37" s="145"/>
      <c r="D37" s="145"/>
      <c r="E37" s="145"/>
      <c r="F37" s="145"/>
      <c r="G37" s="145"/>
      <c r="H37" s="145"/>
      <c r="I37" s="145"/>
      <c r="J37" s="145"/>
      <c r="K37" s="145"/>
    </row>
    <row r="38" spans="1:11" ht="16.5" customHeight="1" x14ac:dyDescent="0.25">
      <c r="B38" s="12"/>
      <c r="C38" s="12"/>
      <c r="D38" s="12"/>
      <c r="E38" s="12"/>
      <c r="F38" s="12"/>
      <c r="G38" s="12"/>
      <c r="H38" s="12"/>
      <c r="I38" s="26"/>
      <c r="J38" t="s">
        <v>125</v>
      </c>
      <c r="K38" s="12"/>
    </row>
    <row r="39" spans="1:11" ht="135" x14ac:dyDescent="0.25">
      <c r="A39" s="4" t="s">
        <v>61</v>
      </c>
      <c r="B39" s="4" t="s">
        <v>39</v>
      </c>
      <c r="C39" s="91" t="s">
        <v>190</v>
      </c>
      <c r="D39" s="93" t="s">
        <v>178</v>
      </c>
      <c r="E39" s="94" t="s">
        <v>179</v>
      </c>
      <c r="F39" s="3" t="s">
        <v>191</v>
      </c>
      <c r="G39" s="17" t="s">
        <v>180</v>
      </c>
      <c r="H39" s="3" t="s">
        <v>192</v>
      </c>
      <c r="I39" s="25" t="s">
        <v>183</v>
      </c>
      <c r="J39" s="17" t="s">
        <v>182</v>
      </c>
      <c r="K39" s="3" t="s">
        <v>59</v>
      </c>
    </row>
    <row r="40" spans="1:11" x14ac:dyDescent="0.25">
      <c r="A40" s="73">
        <v>1</v>
      </c>
      <c r="B40" s="4">
        <v>2</v>
      </c>
      <c r="C40" s="92">
        <v>3</v>
      </c>
      <c r="D40" s="93">
        <v>4</v>
      </c>
      <c r="E40" s="94">
        <v>5</v>
      </c>
      <c r="F40" s="17">
        <v>6</v>
      </c>
      <c r="G40" s="3">
        <v>7</v>
      </c>
      <c r="H40" s="3">
        <v>8</v>
      </c>
      <c r="I40" s="17">
        <v>9</v>
      </c>
      <c r="J40" s="3">
        <v>10</v>
      </c>
      <c r="K40" s="3">
        <v>11</v>
      </c>
    </row>
    <row r="41" spans="1:11" s="20" customFormat="1" ht="28.5" x14ac:dyDescent="0.25">
      <c r="A41" s="107" t="s">
        <v>62</v>
      </c>
      <c r="B41" s="6" t="s">
        <v>4</v>
      </c>
      <c r="C41" s="79">
        <f>SUM(C42:C47)</f>
        <v>445730458.63</v>
      </c>
      <c r="D41" s="79">
        <f t="shared" ref="D41:E41" si="10">SUM(D42:D47)</f>
        <v>463371898.23000002</v>
      </c>
      <c r="E41" s="79">
        <f t="shared" si="10"/>
        <v>191823183.97</v>
      </c>
      <c r="F41" s="113">
        <f t="shared" ref="F41" si="11">E41-C41</f>
        <v>-253907274.66</v>
      </c>
      <c r="G41" s="114">
        <f>E41-D41</f>
        <v>-271548714.25999999</v>
      </c>
      <c r="H41" s="115">
        <f>SUM(E41/C41*100)</f>
        <v>43.035691247035032</v>
      </c>
      <c r="I41" s="115">
        <f>SUM(E41/D41*100)</f>
        <v>41.397241546742727</v>
      </c>
      <c r="J41" s="115">
        <f>SUM(J42:J47)</f>
        <v>135878734.75999999</v>
      </c>
      <c r="K41" s="116">
        <f>SUM(E41/J41*100)</f>
        <v>141.17233598680002</v>
      </c>
    </row>
    <row r="42" spans="1:11" ht="60" x14ac:dyDescent="0.25">
      <c r="A42" s="108" t="s">
        <v>63</v>
      </c>
      <c r="B42" s="5" t="s">
        <v>5</v>
      </c>
      <c r="C42" s="117">
        <v>7241246</v>
      </c>
      <c r="D42" s="118">
        <v>3852470.2</v>
      </c>
      <c r="E42" s="118">
        <v>3852470.2</v>
      </c>
      <c r="F42" s="119">
        <f t="shared" ref="F42:F93" si="12">E42-C42</f>
        <v>-3388775.8</v>
      </c>
      <c r="G42" s="120">
        <f t="shared" ref="G42:G92" si="13">E42-D42</f>
        <v>0</v>
      </c>
      <c r="H42" s="121">
        <f t="shared" ref="H42:H93" si="14">SUM(E42/C42*100)</f>
        <v>53.201758371418407</v>
      </c>
      <c r="I42" s="121">
        <f t="shared" ref="I42:I93" si="15">SUM(E42/D42*100)</f>
        <v>100</v>
      </c>
      <c r="J42" s="112">
        <v>2472916.16</v>
      </c>
      <c r="K42" s="122">
        <f>SUM(E42/J42*100)</f>
        <v>155.78652694800618</v>
      </c>
    </row>
    <row r="43" spans="1:11" ht="75" x14ac:dyDescent="0.25">
      <c r="A43" s="108" t="s">
        <v>64</v>
      </c>
      <c r="B43" s="5" t="s">
        <v>6</v>
      </c>
      <c r="C43" s="117">
        <v>5170070.26</v>
      </c>
      <c r="D43" s="118">
        <v>5170070.26</v>
      </c>
      <c r="E43" s="118">
        <v>3552217.45</v>
      </c>
      <c r="F43" s="119">
        <f t="shared" si="12"/>
        <v>-1617852.8099999996</v>
      </c>
      <c r="G43" s="120">
        <f t="shared" si="13"/>
        <v>-1617852.8099999996</v>
      </c>
      <c r="H43" s="121">
        <f t="shared" si="14"/>
        <v>68.707334162998407</v>
      </c>
      <c r="I43" s="121">
        <f t="shared" si="15"/>
        <v>68.707334162998407</v>
      </c>
      <c r="J43" s="112">
        <v>2868904.06</v>
      </c>
      <c r="K43" s="122">
        <f t="shared" ref="K43:K93" si="16">SUM(E43/J43*100)</f>
        <v>123.81792404727538</v>
      </c>
    </row>
    <row r="44" spans="1:11" ht="75" x14ac:dyDescent="0.25">
      <c r="A44" s="108" t="s">
        <v>65</v>
      </c>
      <c r="B44" s="5" t="s">
        <v>7</v>
      </c>
      <c r="C44" s="117">
        <v>172419330.25999999</v>
      </c>
      <c r="D44" s="118">
        <v>178412106.06</v>
      </c>
      <c r="E44" s="118">
        <v>109993556.28</v>
      </c>
      <c r="F44" s="119">
        <f t="shared" si="12"/>
        <v>-62425773.979999989</v>
      </c>
      <c r="G44" s="120">
        <f t="shared" si="13"/>
        <v>-68418549.780000001</v>
      </c>
      <c r="H44" s="121">
        <f t="shared" si="14"/>
        <v>63.794213858814466</v>
      </c>
      <c r="I44" s="121">
        <f t="shared" si="15"/>
        <v>61.651397267295962</v>
      </c>
      <c r="J44" s="112">
        <v>68800322.459999993</v>
      </c>
      <c r="K44" s="122">
        <f t="shared" si="16"/>
        <v>159.87360574356239</v>
      </c>
    </row>
    <row r="45" spans="1:11" ht="60" x14ac:dyDescent="0.25">
      <c r="A45" s="108" t="s">
        <v>66</v>
      </c>
      <c r="B45" s="5" t="s">
        <v>8</v>
      </c>
      <c r="C45" s="117">
        <v>6920000</v>
      </c>
      <c r="D45" s="118">
        <v>6920000</v>
      </c>
      <c r="E45" s="118">
        <v>4290205.33</v>
      </c>
      <c r="F45" s="119">
        <f t="shared" si="12"/>
        <v>-2629794.67</v>
      </c>
      <c r="G45" s="120">
        <f t="shared" si="13"/>
        <v>-2629794.67</v>
      </c>
      <c r="H45" s="121">
        <f t="shared" si="14"/>
        <v>61.997186849710985</v>
      </c>
      <c r="I45" s="121">
        <f t="shared" si="15"/>
        <v>61.997186849710985</v>
      </c>
      <c r="J45" s="112">
        <v>2071620.34</v>
      </c>
      <c r="K45" s="122">
        <f t="shared" si="16"/>
        <v>207.09418840712868</v>
      </c>
    </row>
    <row r="46" spans="1:11" x14ac:dyDescent="0.25">
      <c r="A46" s="108" t="s">
        <v>67</v>
      </c>
      <c r="B46" s="5" t="s">
        <v>9</v>
      </c>
      <c r="C46" s="117">
        <v>8500000</v>
      </c>
      <c r="D46" s="118">
        <v>8500000</v>
      </c>
      <c r="E46" s="118">
        <v>0</v>
      </c>
      <c r="F46" s="119">
        <f t="shared" si="12"/>
        <v>-8500000</v>
      </c>
      <c r="G46" s="120">
        <f t="shared" si="13"/>
        <v>-8500000</v>
      </c>
      <c r="H46" s="121">
        <f t="shared" si="14"/>
        <v>0</v>
      </c>
      <c r="I46" s="121">
        <f t="shared" si="15"/>
        <v>0</v>
      </c>
      <c r="J46" s="112">
        <v>0</v>
      </c>
      <c r="K46" s="122">
        <v>0</v>
      </c>
    </row>
    <row r="47" spans="1:11" x14ac:dyDescent="0.25">
      <c r="A47" s="108" t="s">
        <v>68</v>
      </c>
      <c r="B47" s="5" t="s">
        <v>10</v>
      </c>
      <c r="C47" s="117">
        <v>245479812.11000001</v>
      </c>
      <c r="D47" s="118">
        <v>260517251.71000001</v>
      </c>
      <c r="E47" s="118">
        <v>70134734.709999993</v>
      </c>
      <c r="F47" s="119">
        <f t="shared" si="12"/>
        <v>-175345077.40000004</v>
      </c>
      <c r="G47" s="120">
        <f t="shared" si="13"/>
        <v>-190382517</v>
      </c>
      <c r="H47" s="121">
        <f t="shared" si="14"/>
        <v>28.570469443968971</v>
      </c>
      <c r="I47" s="121">
        <f t="shared" si="15"/>
        <v>26.921339853558674</v>
      </c>
      <c r="J47" s="112">
        <v>59664971.740000002</v>
      </c>
      <c r="K47" s="122">
        <f t="shared" si="16"/>
        <v>117.54758724369086</v>
      </c>
    </row>
    <row r="48" spans="1:11" s="20" customFormat="1" x14ac:dyDescent="0.25">
      <c r="A48" s="109" t="s">
        <v>69</v>
      </c>
      <c r="B48" s="19" t="s">
        <v>11</v>
      </c>
      <c r="C48" s="123">
        <f>C49</f>
        <v>4040260</v>
      </c>
      <c r="D48" s="123">
        <f>D49</f>
        <v>4040260</v>
      </c>
      <c r="E48" s="123">
        <f>E49</f>
        <v>2698358.93</v>
      </c>
      <c r="F48" s="113">
        <f t="shared" si="12"/>
        <v>-1341901.0699999998</v>
      </c>
      <c r="G48" s="124">
        <f t="shared" si="13"/>
        <v>-1341901.0699999998</v>
      </c>
      <c r="H48" s="125">
        <f t="shared" si="14"/>
        <v>66.786764465653206</v>
      </c>
      <c r="I48" s="125">
        <f t="shared" si="15"/>
        <v>66.786764465653206</v>
      </c>
      <c r="J48" s="124">
        <f t="shared" ref="J48" si="17">J49</f>
        <v>1850476.02</v>
      </c>
      <c r="K48" s="116">
        <v>0</v>
      </c>
    </row>
    <row r="49" spans="1:11" ht="27" customHeight="1" x14ac:dyDescent="0.25">
      <c r="A49" s="108" t="s">
        <v>213</v>
      </c>
      <c r="B49" s="18" t="s">
        <v>212</v>
      </c>
      <c r="C49" s="117">
        <v>4040260</v>
      </c>
      <c r="D49" s="118">
        <v>4040260</v>
      </c>
      <c r="E49" s="118">
        <v>2698358.93</v>
      </c>
      <c r="F49" s="119">
        <f t="shared" si="12"/>
        <v>-1341901.0699999998</v>
      </c>
      <c r="G49" s="126">
        <f t="shared" si="13"/>
        <v>-1341901.0699999998</v>
      </c>
      <c r="H49" s="127">
        <f t="shared" si="14"/>
        <v>66.786764465653206</v>
      </c>
      <c r="I49" s="127">
        <f t="shared" si="15"/>
        <v>66.786764465653206</v>
      </c>
      <c r="J49" s="112">
        <v>1850476.02</v>
      </c>
      <c r="K49" s="122">
        <v>0</v>
      </c>
    </row>
    <row r="50" spans="1:11" s="20" customFormat="1" ht="57" x14ac:dyDescent="0.25">
      <c r="A50" s="109" t="s">
        <v>70</v>
      </c>
      <c r="B50" s="19" t="s">
        <v>12</v>
      </c>
      <c r="C50" s="123">
        <f>SUM(C51:C53)</f>
        <v>70091297.210000008</v>
      </c>
      <c r="D50" s="123">
        <f t="shared" ref="D50:E50" si="18">SUM(D51:D53)</f>
        <v>70091297.210000008</v>
      </c>
      <c r="E50" s="123">
        <f t="shared" si="18"/>
        <v>29263652.469999999</v>
      </c>
      <c r="F50" s="113">
        <f t="shared" si="12"/>
        <v>-40827644.74000001</v>
      </c>
      <c r="G50" s="124">
        <f t="shared" si="13"/>
        <v>-40827644.74000001</v>
      </c>
      <c r="H50" s="125">
        <f t="shared" si="14"/>
        <v>41.750764552585451</v>
      </c>
      <c r="I50" s="125">
        <f t="shared" si="15"/>
        <v>41.750764552585451</v>
      </c>
      <c r="J50" s="124">
        <f t="shared" ref="J50" si="19">SUM(J51:J53)</f>
        <v>28076808.98</v>
      </c>
      <c r="K50" s="116">
        <f t="shared" si="16"/>
        <v>104.22713097790218</v>
      </c>
    </row>
    <row r="51" spans="1:11" s="20" customFormat="1" x14ac:dyDescent="0.25">
      <c r="A51" s="108" t="s">
        <v>193</v>
      </c>
      <c r="B51" s="86" t="s">
        <v>194</v>
      </c>
      <c r="C51" s="117">
        <v>4071096</v>
      </c>
      <c r="D51" s="118">
        <v>4071096</v>
      </c>
      <c r="E51" s="118">
        <v>978273.31</v>
      </c>
      <c r="F51" s="119">
        <f t="shared" ref="F51" si="20">E51-C51</f>
        <v>-3092822.69</v>
      </c>
      <c r="G51" s="126">
        <f t="shared" ref="G51" si="21">E51-D51</f>
        <v>-3092822.69</v>
      </c>
      <c r="H51" s="127">
        <f t="shared" ref="H51" si="22">SUM(E51/C51*100)</f>
        <v>24.029728358162032</v>
      </c>
      <c r="I51" s="127">
        <f t="shared" si="15"/>
        <v>24.029728358162032</v>
      </c>
      <c r="J51" s="112">
        <v>989750</v>
      </c>
      <c r="K51" s="122">
        <f t="shared" si="16"/>
        <v>98.840445567062403</v>
      </c>
    </row>
    <row r="52" spans="1:11" ht="60" x14ac:dyDescent="0.25">
      <c r="A52" s="108" t="s">
        <v>71</v>
      </c>
      <c r="B52" s="18" t="s">
        <v>127</v>
      </c>
      <c r="C52" s="117">
        <v>30045889.960000001</v>
      </c>
      <c r="D52" s="118">
        <v>30045889.960000001</v>
      </c>
      <c r="E52" s="118">
        <v>14753159.359999999</v>
      </c>
      <c r="F52" s="119">
        <f t="shared" si="12"/>
        <v>-15292730.600000001</v>
      </c>
      <c r="G52" s="126">
        <f t="shared" si="13"/>
        <v>-15292730.600000001</v>
      </c>
      <c r="H52" s="127">
        <f t="shared" si="14"/>
        <v>49.102088104698623</v>
      </c>
      <c r="I52" s="127">
        <f t="shared" si="15"/>
        <v>49.102088104698623</v>
      </c>
      <c r="J52" s="112">
        <v>13416122.08</v>
      </c>
      <c r="K52" s="122">
        <f t="shared" si="16"/>
        <v>109.96589977362518</v>
      </c>
    </row>
    <row r="53" spans="1:11" ht="45" x14ac:dyDescent="0.25">
      <c r="A53" s="108" t="s">
        <v>72</v>
      </c>
      <c r="B53" s="18" t="s">
        <v>13</v>
      </c>
      <c r="C53" s="117">
        <v>35974311.25</v>
      </c>
      <c r="D53" s="118">
        <v>35974311.25</v>
      </c>
      <c r="E53" s="118">
        <v>13532219.800000001</v>
      </c>
      <c r="F53" s="119">
        <f t="shared" si="12"/>
        <v>-22442091.449999999</v>
      </c>
      <c r="G53" s="126">
        <f t="shared" si="13"/>
        <v>-22442091.449999999</v>
      </c>
      <c r="H53" s="127">
        <f t="shared" si="14"/>
        <v>37.616341577630621</v>
      </c>
      <c r="I53" s="127">
        <f t="shared" si="15"/>
        <v>37.616341577630621</v>
      </c>
      <c r="J53" s="112">
        <v>13670936.9</v>
      </c>
      <c r="K53" s="122">
        <f t="shared" si="16"/>
        <v>98.985313874135429</v>
      </c>
    </row>
    <row r="54" spans="1:11" s="20" customFormat="1" x14ac:dyDescent="0.25">
      <c r="A54" s="109" t="s">
        <v>73</v>
      </c>
      <c r="B54" s="19" t="s">
        <v>14</v>
      </c>
      <c r="C54" s="123">
        <f>SUM(C55:C59)</f>
        <v>189426739.82999998</v>
      </c>
      <c r="D54" s="123">
        <f>SUM(D55:D59)</f>
        <v>189426739.82999998</v>
      </c>
      <c r="E54" s="123">
        <f>SUM(E55:E59)</f>
        <v>23165723.82</v>
      </c>
      <c r="F54" s="113">
        <f t="shared" si="12"/>
        <v>-166261016.00999999</v>
      </c>
      <c r="G54" s="124">
        <f t="shared" si="13"/>
        <v>-166261016.00999999</v>
      </c>
      <c r="H54" s="125">
        <f t="shared" si="14"/>
        <v>12.229384215127155</v>
      </c>
      <c r="I54" s="125">
        <f t="shared" si="15"/>
        <v>12.229384215127155</v>
      </c>
      <c r="J54" s="124">
        <f>SUM(J55:J59)</f>
        <v>15777059.550000001</v>
      </c>
      <c r="K54" s="116">
        <f t="shared" si="16"/>
        <v>146.83169412262248</v>
      </c>
    </row>
    <row r="55" spans="1:11" s="20" customFormat="1" x14ac:dyDescent="0.25">
      <c r="A55" s="108" t="s">
        <v>195</v>
      </c>
      <c r="B55" s="18" t="s">
        <v>196</v>
      </c>
      <c r="C55" s="117">
        <v>1582460</v>
      </c>
      <c r="D55" s="118">
        <v>1582460</v>
      </c>
      <c r="E55" s="118">
        <v>220110</v>
      </c>
      <c r="F55" s="128"/>
      <c r="G55" s="129"/>
      <c r="H55" s="130"/>
      <c r="I55" s="127">
        <f t="shared" si="15"/>
        <v>13.909356318643127</v>
      </c>
      <c r="J55" s="112">
        <v>185706.7</v>
      </c>
      <c r="K55" s="116">
        <f t="shared" si="16"/>
        <v>118.5256105460923</v>
      </c>
    </row>
    <row r="56" spans="1:11" x14ac:dyDescent="0.25">
      <c r="A56" s="108" t="s">
        <v>74</v>
      </c>
      <c r="B56" s="18" t="s">
        <v>15</v>
      </c>
      <c r="C56" s="117">
        <v>8047000</v>
      </c>
      <c r="D56" s="118">
        <v>8047000</v>
      </c>
      <c r="E56" s="118">
        <v>1040517.78</v>
      </c>
      <c r="F56" s="119">
        <f t="shared" si="12"/>
        <v>-7006482.2199999997</v>
      </c>
      <c r="G56" s="126">
        <f t="shared" si="13"/>
        <v>-7006482.2199999997</v>
      </c>
      <c r="H56" s="127">
        <f t="shared" si="14"/>
        <v>12.930505530011185</v>
      </c>
      <c r="I56" s="127">
        <f t="shared" si="15"/>
        <v>12.930505530011185</v>
      </c>
      <c r="J56" s="112">
        <v>1859300.97</v>
      </c>
      <c r="K56" s="122">
        <f t="shared" si="16"/>
        <v>55.962848231074716</v>
      </c>
    </row>
    <row r="57" spans="1:11" x14ac:dyDescent="0.25">
      <c r="A57" s="108" t="s">
        <v>75</v>
      </c>
      <c r="B57" s="18" t="s">
        <v>16</v>
      </c>
      <c r="C57" s="117">
        <v>166394289.91</v>
      </c>
      <c r="D57" s="118">
        <v>166394289.91</v>
      </c>
      <c r="E57" s="118">
        <v>18182018.109999999</v>
      </c>
      <c r="F57" s="119">
        <f t="shared" si="12"/>
        <v>-148212271.80000001</v>
      </c>
      <c r="G57" s="126">
        <f t="shared" si="13"/>
        <v>-148212271.80000001</v>
      </c>
      <c r="H57" s="127">
        <f t="shared" si="14"/>
        <v>10.927068542937599</v>
      </c>
      <c r="I57" s="127">
        <f t="shared" si="15"/>
        <v>10.927068542937599</v>
      </c>
      <c r="J57" s="112">
        <v>10543122.199999999</v>
      </c>
      <c r="K57" s="122">
        <f t="shared" si="16"/>
        <v>172.45383070680904</v>
      </c>
    </row>
    <row r="58" spans="1:11" x14ac:dyDescent="0.25">
      <c r="A58" s="108" t="s">
        <v>76</v>
      </c>
      <c r="B58" s="18" t="s">
        <v>17</v>
      </c>
      <c r="C58" s="117">
        <v>4240000</v>
      </c>
      <c r="D58" s="118">
        <v>4240000</v>
      </c>
      <c r="E58" s="118">
        <v>787376.06</v>
      </c>
      <c r="F58" s="119">
        <f t="shared" si="12"/>
        <v>-3452623.94</v>
      </c>
      <c r="G58" s="126">
        <f t="shared" si="13"/>
        <v>-3452623.94</v>
      </c>
      <c r="H58" s="127">
        <f t="shared" si="14"/>
        <v>18.570190094339626</v>
      </c>
      <c r="I58" s="127">
        <f t="shared" si="15"/>
        <v>18.570190094339626</v>
      </c>
      <c r="J58" s="112">
        <v>727730.06</v>
      </c>
      <c r="K58" s="122">
        <f t="shared" si="16"/>
        <v>108.1961709813114</v>
      </c>
    </row>
    <row r="59" spans="1:11" ht="30" x14ac:dyDescent="0.25">
      <c r="A59" s="108" t="s">
        <v>77</v>
      </c>
      <c r="B59" s="18" t="s">
        <v>18</v>
      </c>
      <c r="C59" s="117">
        <v>9162989.9199999999</v>
      </c>
      <c r="D59" s="118">
        <v>9162989.9199999999</v>
      </c>
      <c r="E59" s="118">
        <v>2935701.87</v>
      </c>
      <c r="F59" s="119">
        <f t="shared" si="12"/>
        <v>-6227288.0499999998</v>
      </c>
      <c r="G59" s="126">
        <f t="shared" si="13"/>
        <v>-6227288.0499999998</v>
      </c>
      <c r="H59" s="127">
        <f t="shared" si="14"/>
        <v>32.038689288441347</v>
      </c>
      <c r="I59" s="127">
        <f t="shared" si="15"/>
        <v>32.038689288441347</v>
      </c>
      <c r="J59" s="112">
        <v>2461199.62</v>
      </c>
      <c r="K59" s="122">
        <f t="shared" si="16"/>
        <v>119.27930778731391</v>
      </c>
    </row>
    <row r="60" spans="1:11" s="20" customFormat="1" ht="28.5" x14ac:dyDescent="0.25">
      <c r="A60" s="109" t="s">
        <v>78</v>
      </c>
      <c r="B60" s="19" t="s">
        <v>36</v>
      </c>
      <c r="C60" s="123">
        <f>SUM(C61:C65)</f>
        <v>818733895.65999997</v>
      </c>
      <c r="D60" s="123">
        <f>SUM(D61:D65)</f>
        <v>814604895.65999997</v>
      </c>
      <c r="E60" s="123">
        <f>SUM(E61:E65)</f>
        <v>167546639.49000001</v>
      </c>
      <c r="F60" s="113">
        <f t="shared" si="12"/>
        <v>-651187256.16999996</v>
      </c>
      <c r="G60" s="124">
        <f t="shared" si="13"/>
        <v>-647058256.16999996</v>
      </c>
      <c r="H60" s="125">
        <f t="shared" si="14"/>
        <v>20.464114210751816</v>
      </c>
      <c r="I60" s="125">
        <f t="shared" si="15"/>
        <v>20.56784097206441</v>
      </c>
      <c r="J60" s="123">
        <f t="shared" ref="J60" si="23">SUM(J61:J65)</f>
        <v>136419651.17999998</v>
      </c>
      <c r="K60" s="116">
        <f t="shared" si="16"/>
        <v>122.81708539844401</v>
      </c>
    </row>
    <row r="61" spans="1:11" x14ac:dyDescent="0.25">
      <c r="A61" s="108" t="s">
        <v>79</v>
      </c>
      <c r="B61" s="18" t="s">
        <v>37</v>
      </c>
      <c r="C61" s="117">
        <v>56729237.68</v>
      </c>
      <c r="D61" s="118">
        <v>56729237.68</v>
      </c>
      <c r="E61" s="118">
        <v>7337566.6900000004</v>
      </c>
      <c r="F61" s="119">
        <f t="shared" si="12"/>
        <v>-49391670.990000002</v>
      </c>
      <c r="G61" s="126">
        <f t="shared" si="13"/>
        <v>-49391670.990000002</v>
      </c>
      <c r="H61" s="127">
        <f t="shared" si="14"/>
        <v>12.934365047156051</v>
      </c>
      <c r="I61" s="127">
        <f t="shared" si="15"/>
        <v>12.934365047156051</v>
      </c>
      <c r="J61" s="112">
        <v>8424837.8699999992</v>
      </c>
      <c r="K61" s="122">
        <v>0</v>
      </c>
    </row>
    <row r="62" spans="1:11" x14ac:dyDescent="0.25">
      <c r="A62" s="108" t="s">
        <v>80</v>
      </c>
      <c r="B62" s="18" t="s">
        <v>40</v>
      </c>
      <c r="C62" s="117">
        <v>185783989.06999999</v>
      </c>
      <c r="D62" s="118">
        <v>189962549.06999999</v>
      </c>
      <c r="E62" s="118">
        <v>11604223.1</v>
      </c>
      <c r="F62" s="119">
        <f t="shared" si="12"/>
        <v>-174179765.97</v>
      </c>
      <c r="G62" s="126">
        <f t="shared" si="13"/>
        <v>-178358325.97</v>
      </c>
      <c r="H62" s="127">
        <f t="shared" si="14"/>
        <v>6.2460835070280147</v>
      </c>
      <c r="I62" s="127">
        <f t="shared" si="15"/>
        <v>6.1086899269412926</v>
      </c>
      <c r="J62" s="112">
        <v>179344.4</v>
      </c>
      <c r="K62" s="122">
        <v>0</v>
      </c>
    </row>
    <row r="63" spans="1:11" x14ac:dyDescent="0.25">
      <c r="A63" s="108" t="s">
        <v>81</v>
      </c>
      <c r="B63" s="18" t="s">
        <v>43</v>
      </c>
      <c r="C63" s="117">
        <v>551087407.49000001</v>
      </c>
      <c r="D63" s="118">
        <v>542779847.49000001</v>
      </c>
      <c r="E63" s="118">
        <v>139221971.59</v>
      </c>
      <c r="F63" s="119">
        <f t="shared" si="12"/>
        <v>-411865435.89999998</v>
      </c>
      <c r="G63" s="126">
        <f t="shared" si="13"/>
        <v>-403557875.89999998</v>
      </c>
      <c r="H63" s="127">
        <f t="shared" si="14"/>
        <v>25.263137879361963</v>
      </c>
      <c r="I63" s="127">
        <f t="shared" si="15"/>
        <v>25.649804839625144</v>
      </c>
      <c r="J63" s="112">
        <v>119323196.84999999</v>
      </c>
      <c r="K63" s="122">
        <f t="shared" si="16"/>
        <v>116.67636743341244</v>
      </c>
    </row>
    <row r="64" spans="1:11" ht="45" x14ac:dyDescent="0.25">
      <c r="A64" s="108" t="s">
        <v>82</v>
      </c>
      <c r="B64" s="18" t="s">
        <v>38</v>
      </c>
      <c r="C64" s="117">
        <v>1760000</v>
      </c>
      <c r="D64" s="118">
        <v>1760000</v>
      </c>
      <c r="E64" s="118">
        <v>0</v>
      </c>
      <c r="F64" s="119">
        <f t="shared" si="12"/>
        <v>-1760000</v>
      </c>
      <c r="G64" s="126">
        <f t="shared" si="13"/>
        <v>-1760000</v>
      </c>
      <c r="H64" s="127">
        <f t="shared" si="14"/>
        <v>0</v>
      </c>
      <c r="I64" s="127">
        <f t="shared" si="15"/>
        <v>0</v>
      </c>
      <c r="J64" s="112">
        <v>0</v>
      </c>
      <c r="K64" s="122">
        <v>0</v>
      </c>
    </row>
    <row r="65" spans="1:13" ht="30" x14ac:dyDescent="0.25">
      <c r="A65" s="108" t="s">
        <v>83</v>
      </c>
      <c r="B65" s="18" t="s">
        <v>44</v>
      </c>
      <c r="C65" s="117">
        <v>23373261.420000002</v>
      </c>
      <c r="D65" s="118">
        <v>23373261.420000002</v>
      </c>
      <c r="E65" s="118">
        <v>9382878.1099999994</v>
      </c>
      <c r="F65" s="119">
        <f t="shared" si="12"/>
        <v>-13990383.310000002</v>
      </c>
      <c r="G65" s="126">
        <f t="shared" si="13"/>
        <v>-13990383.310000002</v>
      </c>
      <c r="H65" s="127">
        <f t="shared" si="14"/>
        <v>40.143640809884026</v>
      </c>
      <c r="I65" s="127">
        <f t="shared" si="15"/>
        <v>40.143640809884026</v>
      </c>
      <c r="J65" s="112">
        <v>8492272.0600000005</v>
      </c>
      <c r="K65" s="122">
        <f t="shared" si="16"/>
        <v>110.48725292486682</v>
      </c>
    </row>
    <row r="66" spans="1:13" s="20" customFormat="1" x14ac:dyDescent="0.25">
      <c r="A66" s="109" t="s">
        <v>84</v>
      </c>
      <c r="B66" s="19" t="s">
        <v>19</v>
      </c>
      <c r="C66" s="123">
        <f>SUM(C67:C68)</f>
        <v>5000000</v>
      </c>
      <c r="D66" s="123">
        <f>SUM(D67:D68)</f>
        <v>5000000</v>
      </c>
      <c r="E66" s="123">
        <f>SUM(E67:E68)</f>
        <v>2288802.8200000003</v>
      </c>
      <c r="F66" s="113">
        <f t="shared" si="12"/>
        <v>-2711197.1799999997</v>
      </c>
      <c r="G66" s="124">
        <f t="shared" si="13"/>
        <v>-2711197.1799999997</v>
      </c>
      <c r="H66" s="125">
        <f t="shared" si="14"/>
        <v>45.776056400000002</v>
      </c>
      <c r="I66" s="125">
        <f t="shared" si="15"/>
        <v>45.776056400000002</v>
      </c>
      <c r="J66" s="123">
        <f>SUM(J67:J68)</f>
        <v>0</v>
      </c>
      <c r="K66" s="116">
        <v>0</v>
      </c>
    </row>
    <row r="67" spans="1:13" ht="30" x14ac:dyDescent="0.25">
      <c r="A67" s="108" t="s">
        <v>85</v>
      </c>
      <c r="B67" s="18" t="s">
        <v>45</v>
      </c>
      <c r="C67" s="117">
        <v>2700000</v>
      </c>
      <c r="D67" s="118">
        <v>2700000</v>
      </c>
      <c r="E67" s="118">
        <v>350000</v>
      </c>
      <c r="F67" s="119">
        <f t="shared" si="12"/>
        <v>-2350000</v>
      </c>
      <c r="G67" s="126">
        <f t="shared" si="13"/>
        <v>-2350000</v>
      </c>
      <c r="H67" s="127">
        <f t="shared" si="14"/>
        <v>12.962962962962962</v>
      </c>
      <c r="I67" s="127">
        <f t="shared" si="15"/>
        <v>12.962962962962962</v>
      </c>
      <c r="J67" s="112">
        <v>0</v>
      </c>
      <c r="K67" s="122">
        <v>0</v>
      </c>
    </row>
    <row r="68" spans="1:13" ht="30" x14ac:dyDescent="0.25">
      <c r="A68" s="108" t="s">
        <v>86</v>
      </c>
      <c r="B68" s="18" t="s">
        <v>56</v>
      </c>
      <c r="C68" s="117">
        <v>2300000</v>
      </c>
      <c r="D68" s="118">
        <v>2300000</v>
      </c>
      <c r="E68" s="118">
        <v>1938802.82</v>
      </c>
      <c r="F68" s="119">
        <f t="shared" si="12"/>
        <v>-361197.17999999993</v>
      </c>
      <c r="G68" s="126">
        <f t="shared" si="13"/>
        <v>-361197.17999999993</v>
      </c>
      <c r="H68" s="127">
        <f t="shared" si="14"/>
        <v>84.295774782608703</v>
      </c>
      <c r="I68" s="127">
        <f t="shared" si="15"/>
        <v>84.295774782608703</v>
      </c>
      <c r="J68" s="131">
        <v>0</v>
      </c>
      <c r="K68" s="122">
        <v>0</v>
      </c>
    </row>
    <row r="69" spans="1:13" s="20" customFormat="1" x14ac:dyDescent="0.25">
      <c r="A69" s="109" t="s">
        <v>87</v>
      </c>
      <c r="B69" s="19" t="s">
        <v>20</v>
      </c>
      <c r="C69" s="123">
        <f>SUM(C70:C75)</f>
        <v>1458245591.8999999</v>
      </c>
      <c r="D69" s="123">
        <f>SUM(D70:D75)</f>
        <v>1469733152.3</v>
      </c>
      <c r="E69" s="123">
        <f>SUM(E70:E75)</f>
        <v>865028352.44000006</v>
      </c>
      <c r="F69" s="113">
        <f t="shared" si="12"/>
        <v>-593217239.4599998</v>
      </c>
      <c r="G69" s="124">
        <f t="shared" si="13"/>
        <v>-604704799.8599999</v>
      </c>
      <c r="H69" s="125">
        <f t="shared" si="14"/>
        <v>59.319798890180351</v>
      </c>
      <c r="I69" s="125">
        <f t="shared" si="15"/>
        <v>58.856150253282955</v>
      </c>
      <c r="J69" s="124">
        <f t="shared" ref="J69" si="24">J70+J71+J73+J74+J75+J72</f>
        <v>842330395.19999993</v>
      </c>
      <c r="K69" s="116">
        <f t="shared" si="16"/>
        <v>102.69466201971862</v>
      </c>
    </row>
    <row r="70" spans="1:13" x14ac:dyDescent="0.25">
      <c r="A70" s="108" t="s">
        <v>88</v>
      </c>
      <c r="B70" s="18" t="s">
        <v>21</v>
      </c>
      <c r="C70" s="117">
        <v>537128973.91999996</v>
      </c>
      <c r="D70" s="118">
        <v>537128973.91999996</v>
      </c>
      <c r="E70" s="118">
        <v>329847152.67000002</v>
      </c>
      <c r="F70" s="119">
        <f t="shared" si="12"/>
        <v>-207281821.24999994</v>
      </c>
      <c r="G70" s="126">
        <f t="shared" si="13"/>
        <v>-207281821.24999994</v>
      </c>
      <c r="H70" s="127">
        <f t="shared" si="14"/>
        <v>61.409301803765196</v>
      </c>
      <c r="I70" s="127">
        <f t="shared" si="15"/>
        <v>61.409301803765196</v>
      </c>
      <c r="J70" s="112">
        <v>375259689.10000002</v>
      </c>
      <c r="K70" s="122">
        <f t="shared" si="16"/>
        <v>87.898370715246642</v>
      </c>
      <c r="M70" s="1"/>
    </row>
    <row r="71" spans="1:13" x14ac:dyDescent="0.25">
      <c r="A71" s="108" t="s">
        <v>89</v>
      </c>
      <c r="B71" s="18" t="s">
        <v>22</v>
      </c>
      <c r="C71" s="117">
        <v>757046389.24000001</v>
      </c>
      <c r="D71" s="118">
        <v>768533949.63999999</v>
      </c>
      <c r="E71" s="118">
        <v>454095405.5</v>
      </c>
      <c r="F71" s="119">
        <f t="shared" si="12"/>
        <v>-302950983.74000001</v>
      </c>
      <c r="G71" s="126">
        <f t="shared" si="13"/>
        <v>-314438544.13999999</v>
      </c>
      <c r="H71" s="127">
        <f t="shared" si="14"/>
        <v>59.982507274866869</v>
      </c>
      <c r="I71" s="127">
        <f t="shared" si="15"/>
        <v>59.085926615565818</v>
      </c>
      <c r="J71" s="112">
        <v>395544179.02999997</v>
      </c>
      <c r="K71" s="122">
        <f t="shared" si="16"/>
        <v>114.80270209350223</v>
      </c>
    </row>
    <row r="72" spans="1:13" x14ac:dyDescent="0.25">
      <c r="A72" s="108" t="s">
        <v>90</v>
      </c>
      <c r="B72" s="18" t="s">
        <v>46</v>
      </c>
      <c r="C72" s="117">
        <v>132456431</v>
      </c>
      <c r="D72" s="118">
        <v>132456431</v>
      </c>
      <c r="E72" s="118">
        <v>73723882.890000001</v>
      </c>
      <c r="F72" s="119">
        <f t="shared" si="12"/>
        <v>-58732548.109999999</v>
      </c>
      <c r="G72" s="126">
        <f t="shared" si="13"/>
        <v>-58732548.109999999</v>
      </c>
      <c r="H72" s="127">
        <f t="shared" si="14"/>
        <v>55.658968261042766</v>
      </c>
      <c r="I72" s="127">
        <f t="shared" si="15"/>
        <v>55.658968261042766</v>
      </c>
      <c r="J72" s="112">
        <v>63124739.280000001</v>
      </c>
      <c r="K72" s="122">
        <f t="shared" si="16"/>
        <v>116.790791900123</v>
      </c>
    </row>
    <row r="73" spans="1:13" ht="45" x14ac:dyDescent="0.25">
      <c r="A73" s="108" t="s">
        <v>91</v>
      </c>
      <c r="B73" s="18" t="s">
        <v>23</v>
      </c>
      <c r="C73" s="117">
        <v>100000</v>
      </c>
      <c r="D73" s="118">
        <v>100000</v>
      </c>
      <c r="E73" s="118">
        <v>0</v>
      </c>
      <c r="F73" s="119">
        <f t="shared" si="12"/>
        <v>-100000</v>
      </c>
      <c r="G73" s="126">
        <f t="shared" si="13"/>
        <v>-100000</v>
      </c>
      <c r="H73" s="127">
        <f t="shared" si="14"/>
        <v>0</v>
      </c>
      <c r="I73" s="127">
        <f t="shared" si="15"/>
        <v>0</v>
      </c>
      <c r="J73" s="112">
        <v>23000</v>
      </c>
      <c r="K73" s="122">
        <f t="shared" si="16"/>
        <v>0</v>
      </c>
    </row>
    <row r="74" spans="1:13" x14ac:dyDescent="0.25">
      <c r="A74" s="108" t="s">
        <v>92</v>
      </c>
      <c r="B74" s="18" t="s">
        <v>42</v>
      </c>
      <c r="C74" s="117">
        <v>19597338.140000001</v>
      </c>
      <c r="D74" s="118">
        <v>19597338.140000001</v>
      </c>
      <c r="E74" s="118">
        <v>7130355</v>
      </c>
      <c r="F74" s="119">
        <f t="shared" si="12"/>
        <v>-12466983.140000001</v>
      </c>
      <c r="G74" s="126">
        <f t="shared" si="13"/>
        <v>-12466983.140000001</v>
      </c>
      <c r="H74" s="127">
        <f t="shared" si="14"/>
        <v>36.384303567463981</v>
      </c>
      <c r="I74" s="127">
        <f t="shared" si="15"/>
        <v>36.384303567463981</v>
      </c>
      <c r="J74" s="112">
        <v>7883261.2300000004</v>
      </c>
      <c r="K74" s="122">
        <f t="shared" si="16"/>
        <v>90.449305077766653</v>
      </c>
    </row>
    <row r="75" spans="1:13" x14ac:dyDescent="0.25">
      <c r="A75" s="108" t="s">
        <v>93</v>
      </c>
      <c r="B75" s="18" t="s">
        <v>24</v>
      </c>
      <c r="C75" s="117">
        <v>11916459.6</v>
      </c>
      <c r="D75" s="118">
        <v>11916459.6</v>
      </c>
      <c r="E75" s="118">
        <v>231556.38</v>
      </c>
      <c r="F75" s="119">
        <f t="shared" si="12"/>
        <v>-11684903.219999999</v>
      </c>
      <c r="G75" s="126">
        <f t="shared" si="13"/>
        <v>-11684903.219999999</v>
      </c>
      <c r="H75" s="127">
        <f t="shared" si="14"/>
        <v>1.9431642263948934</v>
      </c>
      <c r="I75" s="127">
        <f t="shared" si="15"/>
        <v>1.9431642263948934</v>
      </c>
      <c r="J75" s="112">
        <v>495526.56</v>
      </c>
      <c r="K75" s="122">
        <f t="shared" si="16"/>
        <v>46.729357958128418</v>
      </c>
    </row>
    <row r="76" spans="1:13" s="20" customFormat="1" x14ac:dyDescent="0.25">
      <c r="A76" s="109" t="s">
        <v>94</v>
      </c>
      <c r="B76" s="19" t="s">
        <v>25</v>
      </c>
      <c r="C76" s="123">
        <f>C77</f>
        <v>179538851.03999999</v>
      </c>
      <c r="D76" s="123">
        <f t="shared" ref="D76:E76" si="25">D77</f>
        <v>179538851.03999999</v>
      </c>
      <c r="E76" s="123">
        <f t="shared" si="25"/>
        <v>84400585.620000005</v>
      </c>
      <c r="F76" s="113">
        <f t="shared" si="12"/>
        <v>-95138265.419999987</v>
      </c>
      <c r="G76" s="124">
        <f t="shared" si="13"/>
        <v>-95138265.419999987</v>
      </c>
      <c r="H76" s="125">
        <f t="shared" si="14"/>
        <v>47.009650073563272</v>
      </c>
      <c r="I76" s="125">
        <f t="shared" si="15"/>
        <v>47.009650073563272</v>
      </c>
      <c r="J76" s="123">
        <f>J77</f>
        <v>56030916.93</v>
      </c>
      <c r="K76" s="116">
        <f t="shared" si="16"/>
        <v>150.6321692458514</v>
      </c>
    </row>
    <row r="77" spans="1:13" x14ac:dyDescent="0.25">
      <c r="A77" s="108" t="s">
        <v>95</v>
      </c>
      <c r="B77" s="18" t="s">
        <v>26</v>
      </c>
      <c r="C77" s="117">
        <v>179538851.03999999</v>
      </c>
      <c r="D77" s="118">
        <v>179538851.03999999</v>
      </c>
      <c r="E77" s="118">
        <v>84400585.620000005</v>
      </c>
      <c r="F77" s="119">
        <f t="shared" si="12"/>
        <v>-95138265.419999987</v>
      </c>
      <c r="G77" s="126">
        <f t="shared" si="13"/>
        <v>-95138265.419999987</v>
      </c>
      <c r="H77" s="127">
        <f t="shared" si="14"/>
        <v>47.009650073563272</v>
      </c>
      <c r="I77" s="127">
        <f t="shared" si="15"/>
        <v>47.009650073563272</v>
      </c>
      <c r="J77" s="112">
        <v>56030916.93</v>
      </c>
      <c r="K77" s="122">
        <f t="shared" si="16"/>
        <v>150.6321692458514</v>
      </c>
    </row>
    <row r="78" spans="1:13" x14ac:dyDescent="0.25">
      <c r="A78" s="109" t="s">
        <v>198</v>
      </c>
      <c r="B78" s="85" t="s">
        <v>204</v>
      </c>
      <c r="C78" s="123">
        <f>C79</f>
        <v>1500000</v>
      </c>
      <c r="D78" s="123">
        <f t="shared" ref="D78:E78" si="26">D79</f>
        <v>1500000</v>
      </c>
      <c r="E78" s="123">
        <f t="shared" si="26"/>
        <v>393750</v>
      </c>
      <c r="F78" s="113">
        <f t="shared" si="12"/>
        <v>-1106250</v>
      </c>
      <c r="G78" s="124">
        <f t="shared" si="13"/>
        <v>-1106250</v>
      </c>
      <c r="H78" s="125">
        <f t="shared" si="14"/>
        <v>26.25</v>
      </c>
      <c r="I78" s="125">
        <f t="shared" si="15"/>
        <v>26.25</v>
      </c>
      <c r="J78" s="124">
        <f>J79</f>
        <v>407500</v>
      </c>
      <c r="K78" s="116">
        <f t="shared" si="16"/>
        <v>96.625766871165638</v>
      </c>
    </row>
    <row r="79" spans="1:13" ht="30" x14ac:dyDescent="0.25">
      <c r="A79" s="108" t="s">
        <v>199</v>
      </c>
      <c r="B79" s="86" t="s">
        <v>197</v>
      </c>
      <c r="C79" s="117">
        <v>1500000</v>
      </c>
      <c r="D79" s="118">
        <v>1500000</v>
      </c>
      <c r="E79" s="118">
        <v>393750</v>
      </c>
      <c r="F79" s="119">
        <f t="shared" si="12"/>
        <v>-1106250</v>
      </c>
      <c r="G79" s="126">
        <f t="shared" si="13"/>
        <v>-1106250</v>
      </c>
      <c r="H79" s="127">
        <f t="shared" si="14"/>
        <v>26.25</v>
      </c>
      <c r="I79" s="127">
        <f t="shared" si="15"/>
        <v>26.25</v>
      </c>
      <c r="J79" s="112">
        <v>407500</v>
      </c>
      <c r="K79" s="122">
        <f t="shared" si="16"/>
        <v>96.625766871165638</v>
      </c>
    </row>
    <row r="80" spans="1:13" s="20" customFormat="1" x14ac:dyDescent="0.25">
      <c r="A80" s="109" t="s">
        <v>96</v>
      </c>
      <c r="B80" s="19" t="s">
        <v>27</v>
      </c>
      <c r="C80" s="123">
        <f>SUM(C81:C83)</f>
        <v>21119197.920000002</v>
      </c>
      <c r="D80" s="123">
        <f>SUM(D81:D83)</f>
        <v>21119197.920000002</v>
      </c>
      <c r="E80" s="123">
        <f>SUM(E81:E83)</f>
        <v>9017235.9199999999</v>
      </c>
      <c r="F80" s="113">
        <f t="shared" si="12"/>
        <v>-12101962.000000002</v>
      </c>
      <c r="G80" s="124">
        <f t="shared" si="13"/>
        <v>-12101962.000000002</v>
      </c>
      <c r="H80" s="125">
        <f t="shared" si="14"/>
        <v>42.696867343909048</v>
      </c>
      <c r="I80" s="125">
        <f t="shared" si="15"/>
        <v>42.696867343909048</v>
      </c>
      <c r="J80" s="123">
        <f>SUM(J81:J83)</f>
        <v>21392749.59</v>
      </c>
      <c r="K80" s="116">
        <f t="shared" si="16"/>
        <v>42.150897349890407</v>
      </c>
    </row>
    <row r="81" spans="1:13" x14ac:dyDescent="0.25">
      <c r="A81" s="108" t="s">
        <v>97</v>
      </c>
      <c r="B81" s="18" t="s">
        <v>28</v>
      </c>
      <c r="C81" s="117">
        <v>4268790.92</v>
      </c>
      <c r="D81" s="118">
        <v>4268790.92</v>
      </c>
      <c r="E81" s="118">
        <v>1726536.61</v>
      </c>
      <c r="F81" s="119">
        <f t="shared" si="12"/>
        <v>-2542254.3099999996</v>
      </c>
      <c r="G81" s="126">
        <f t="shared" si="13"/>
        <v>-2542254.3099999996</v>
      </c>
      <c r="H81" s="127">
        <f t="shared" si="14"/>
        <v>40.445565087549426</v>
      </c>
      <c r="I81" s="127">
        <f t="shared" si="15"/>
        <v>40.445565087549426</v>
      </c>
      <c r="J81" s="112">
        <v>1642987.46</v>
      </c>
      <c r="K81" s="122">
        <f t="shared" si="16"/>
        <v>105.08519705926422</v>
      </c>
      <c r="M81" s="1"/>
    </row>
    <row r="82" spans="1:13" x14ac:dyDescent="0.25">
      <c r="A82" s="108" t="s">
        <v>201</v>
      </c>
      <c r="B82" s="86" t="s">
        <v>200</v>
      </c>
      <c r="C82" s="117">
        <v>4554407</v>
      </c>
      <c r="D82" s="118">
        <v>4554407</v>
      </c>
      <c r="E82" s="118">
        <v>3077598</v>
      </c>
      <c r="F82" s="119">
        <f t="shared" si="12"/>
        <v>-1476809</v>
      </c>
      <c r="G82" s="126">
        <f t="shared" si="13"/>
        <v>-1476809</v>
      </c>
      <c r="H82" s="127">
        <f t="shared" si="14"/>
        <v>67.574066173708232</v>
      </c>
      <c r="I82" s="127">
        <f t="shared" si="15"/>
        <v>67.574066173708232</v>
      </c>
      <c r="J82" s="112">
        <v>2126180</v>
      </c>
      <c r="K82" s="132"/>
      <c r="M82" s="1"/>
    </row>
    <row r="83" spans="1:13" x14ac:dyDescent="0.25">
      <c r="A83" s="108" t="s">
        <v>98</v>
      </c>
      <c r="B83" s="18" t="s">
        <v>29</v>
      </c>
      <c r="C83" s="117">
        <v>12296000</v>
      </c>
      <c r="D83" s="118">
        <v>12296000</v>
      </c>
      <c r="E83" s="118">
        <v>4213101.3099999996</v>
      </c>
      <c r="F83" s="119">
        <f t="shared" si="12"/>
        <v>-8082898.6900000004</v>
      </c>
      <c r="G83" s="126">
        <f t="shared" si="13"/>
        <v>-8082898.6900000004</v>
      </c>
      <c r="H83" s="127">
        <f t="shared" si="14"/>
        <v>34.263998942745602</v>
      </c>
      <c r="I83" s="127">
        <f t="shared" si="15"/>
        <v>34.263998942745602</v>
      </c>
      <c r="J83" s="112">
        <v>17623582.129999999</v>
      </c>
      <c r="K83" s="122">
        <f t="shared" si="16"/>
        <v>23.906044065968782</v>
      </c>
    </row>
    <row r="84" spans="1:13" s="20" customFormat="1" ht="28.5" x14ac:dyDescent="0.25">
      <c r="A84" s="109" t="s">
        <v>99</v>
      </c>
      <c r="B84" s="19" t="s">
        <v>30</v>
      </c>
      <c r="C84" s="123">
        <f>SUM(C85:C87)</f>
        <v>140742326.69999999</v>
      </c>
      <c r="D84" s="123">
        <f>SUM(D85:D87)</f>
        <v>140742326.69999999</v>
      </c>
      <c r="E84" s="123">
        <f>SUM(E85:E87)</f>
        <v>55269638.93</v>
      </c>
      <c r="F84" s="113">
        <f t="shared" si="12"/>
        <v>-85472687.769999981</v>
      </c>
      <c r="G84" s="124">
        <f t="shared" si="13"/>
        <v>-85472687.769999981</v>
      </c>
      <c r="H84" s="125">
        <f t="shared" si="14"/>
        <v>39.270090402733125</v>
      </c>
      <c r="I84" s="125">
        <f t="shared" si="15"/>
        <v>39.270090402733125</v>
      </c>
      <c r="J84" s="123">
        <f>J85+J86+J87</f>
        <v>58619129.960000001</v>
      </c>
      <c r="K84" s="116">
        <f t="shared" si="16"/>
        <v>94.286010330952379</v>
      </c>
    </row>
    <row r="85" spans="1:13" x14ac:dyDescent="0.25">
      <c r="A85" s="110" t="s">
        <v>100</v>
      </c>
      <c r="B85" s="111" t="s">
        <v>31</v>
      </c>
      <c r="C85" s="133">
        <v>0</v>
      </c>
      <c r="D85" s="134">
        <v>0</v>
      </c>
      <c r="E85" s="134">
        <v>0</v>
      </c>
      <c r="F85" s="119">
        <f t="shared" si="12"/>
        <v>0</v>
      </c>
      <c r="G85" s="126">
        <f t="shared" si="13"/>
        <v>0</v>
      </c>
      <c r="H85" s="127">
        <v>0</v>
      </c>
      <c r="I85" s="127">
        <v>0</v>
      </c>
      <c r="J85" s="112">
        <v>55000</v>
      </c>
      <c r="K85" s="122">
        <f t="shared" si="16"/>
        <v>0</v>
      </c>
    </row>
    <row r="86" spans="1:13" x14ac:dyDescent="0.25">
      <c r="A86" s="108" t="s">
        <v>101</v>
      </c>
      <c r="B86" s="18" t="s">
        <v>32</v>
      </c>
      <c r="C86" s="117">
        <v>7003606.7000000002</v>
      </c>
      <c r="D86" s="118">
        <v>7003606.7000000002</v>
      </c>
      <c r="E86" s="118">
        <v>123606.7</v>
      </c>
      <c r="F86" s="119">
        <f t="shared" si="12"/>
        <v>-6880000</v>
      </c>
      <c r="G86" s="126">
        <f t="shared" si="13"/>
        <v>-6880000</v>
      </c>
      <c r="H86" s="127">
        <f t="shared" si="14"/>
        <v>1.764900647547784</v>
      </c>
      <c r="I86" s="127">
        <f t="shared" si="15"/>
        <v>1.764900647547784</v>
      </c>
      <c r="J86" s="112">
        <v>430426.56</v>
      </c>
      <c r="K86" s="122">
        <f t="shared" si="16"/>
        <v>28.717256667432416</v>
      </c>
    </row>
    <row r="87" spans="1:13" x14ac:dyDescent="0.25">
      <c r="A87" s="108" t="s">
        <v>102</v>
      </c>
      <c r="B87" s="18" t="s">
        <v>57</v>
      </c>
      <c r="C87" s="117">
        <v>133738720</v>
      </c>
      <c r="D87" s="118">
        <v>133738720</v>
      </c>
      <c r="E87" s="118">
        <v>55146032.229999997</v>
      </c>
      <c r="F87" s="119">
        <f t="shared" si="12"/>
        <v>-78592687.770000011</v>
      </c>
      <c r="G87" s="126">
        <f t="shared" si="13"/>
        <v>-78592687.770000011</v>
      </c>
      <c r="H87" s="127">
        <f t="shared" si="14"/>
        <v>41.234155845068649</v>
      </c>
      <c r="I87" s="127">
        <f t="shared" si="15"/>
        <v>41.234155845068649</v>
      </c>
      <c r="J87" s="112">
        <v>58133703.399999999</v>
      </c>
      <c r="K87" s="122">
        <f t="shared" si="16"/>
        <v>94.860690107005979</v>
      </c>
    </row>
    <row r="88" spans="1:13" ht="31.5" x14ac:dyDescent="0.25">
      <c r="A88" s="87" t="s">
        <v>206</v>
      </c>
      <c r="B88" s="88" t="s">
        <v>205</v>
      </c>
      <c r="C88" s="79">
        <f>C89+C90</f>
        <v>6960000</v>
      </c>
      <c r="D88" s="79">
        <f t="shared" ref="D88:E88" si="27">D89+D90</f>
        <v>6960000</v>
      </c>
      <c r="E88" s="79">
        <f t="shared" si="27"/>
        <v>460000.02</v>
      </c>
      <c r="F88" s="113">
        <f t="shared" si="12"/>
        <v>-6499999.9800000004</v>
      </c>
      <c r="G88" s="124">
        <f t="shared" si="13"/>
        <v>-6499999.9800000004</v>
      </c>
      <c r="H88" s="125">
        <f t="shared" si="14"/>
        <v>6.6091956896551727</v>
      </c>
      <c r="I88" s="125">
        <f t="shared" si="15"/>
        <v>6.6091956896551727</v>
      </c>
      <c r="J88" s="135">
        <f>J89+J90</f>
        <v>198000</v>
      </c>
      <c r="K88" s="116">
        <f t="shared" si="16"/>
        <v>232.32324242424244</v>
      </c>
    </row>
    <row r="89" spans="1:13" ht="15.75" x14ac:dyDescent="0.25">
      <c r="A89" s="89" t="s">
        <v>207</v>
      </c>
      <c r="B89" s="90" t="s">
        <v>202</v>
      </c>
      <c r="C89" s="117">
        <v>5420000</v>
      </c>
      <c r="D89" s="118">
        <v>5420000</v>
      </c>
      <c r="E89" s="118">
        <v>460000.02</v>
      </c>
      <c r="F89" s="119">
        <f t="shared" si="12"/>
        <v>-4959999.9800000004</v>
      </c>
      <c r="G89" s="126">
        <f t="shared" si="13"/>
        <v>-4959999.9800000004</v>
      </c>
      <c r="H89" s="127">
        <f t="shared" si="14"/>
        <v>8.4870852398523979</v>
      </c>
      <c r="I89" s="127">
        <f t="shared" si="15"/>
        <v>8.4870852398523979</v>
      </c>
      <c r="J89" s="112">
        <v>0</v>
      </c>
      <c r="K89" s="122">
        <v>0</v>
      </c>
    </row>
    <row r="90" spans="1:13" ht="31.5" x14ac:dyDescent="0.25">
      <c r="A90" s="89" t="s">
        <v>208</v>
      </c>
      <c r="B90" s="90" t="s">
        <v>203</v>
      </c>
      <c r="C90" s="117">
        <v>1540000</v>
      </c>
      <c r="D90" s="118">
        <v>1540000</v>
      </c>
      <c r="E90" s="118">
        <v>0</v>
      </c>
      <c r="F90" s="119">
        <f t="shared" si="12"/>
        <v>-1540000</v>
      </c>
      <c r="G90" s="126">
        <f t="shared" si="13"/>
        <v>-1540000</v>
      </c>
      <c r="H90" s="127">
        <f t="shared" si="14"/>
        <v>0</v>
      </c>
      <c r="I90" s="127">
        <f t="shared" si="15"/>
        <v>0</v>
      </c>
      <c r="J90" s="112">
        <v>198000</v>
      </c>
      <c r="K90" s="122">
        <f t="shared" si="16"/>
        <v>0</v>
      </c>
    </row>
    <row r="91" spans="1:13" s="20" customFormat="1" ht="42.75" x14ac:dyDescent="0.25">
      <c r="A91" s="109" t="s">
        <v>103</v>
      </c>
      <c r="B91" s="19" t="s">
        <v>33</v>
      </c>
      <c r="C91" s="123">
        <f>SUM(C92)</f>
        <v>25266430</v>
      </c>
      <c r="D91" s="123">
        <f>SUM(D92)</f>
        <v>266430</v>
      </c>
      <c r="E91" s="123">
        <f>SUM(E92)</f>
        <v>0</v>
      </c>
      <c r="F91" s="113">
        <f t="shared" si="12"/>
        <v>-25266430</v>
      </c>
      <c r="G91" s="124">
        <f t="shared" si="13"/>
        <v>-266430</v>
      </c>
      <c r="H91" s="125">
        <f t="shared" si="14"/>
        <v>0</v>
      </c>
      <c r="I91" s="125">
        <f t="shared" si="15"/>
        <v>0</v>
      </c>
      <c r="J91" s="123">
        <f>J92</f>
        <v>0</v>
      </c>
      <c r="K91" s="122">
        <v>0</v>
      </c>
    </row>
    <row r="92" spans="1:13" ht="30" x14ac:dyDescent="0.25">
      <c r="A92" s="108" t="s">
        <v>104</v>
      </c>
      <c r="B92" s="18" t="s">
        <v>34</v>
      </c>
      <c r="C92" s="117">
        <v>25266430</v>
      </c>
      <c r="D92" s="118">
        <v>266430</v>
      </c>
      <c r="E92" s="118">
        <v>0</v>
      </c>
      <c r="F92" s="119">
        <f t="shared" si="12"/>
        <v>-25266430</v>
      </c>
      <c r="G92" s="126">
        <f t="shared" si="13"/>
        <v>-266430</v>
      </c>
      <c r="H92" s="127">
        <f t="shared" si="14"/>
        <v>0</v>
      </c>
      <c r="I92" s="127">
        <f t="shared" si="15"/>
        <v>0</v>
      </c>
      <c r="J92" s="131">
        <v>0</v>
      </c>
      <c r="K92" s="122">
        <v>0</v>
      </c>
    </row>
    <row r="93" spans="1:13" s="20" customFormat="1" x14ac:dyDescent="0.25">
      <c r="A93" s="23"/>
      <c r="B93" s="19" t="s">
        <v>35</v>
      </c>
      <c r="C93" s="123">
        <f>C41+C48+C50+C54+C66+C69+C76+C78+C80+C84+C60+C91+C88</f>
        <v>3366395048.8899994</v>
      </c>
      <c r="D93" s="123">
        <f>D41+D48+D50+D54+D66+D69+D76+D78+D80+D84+D60+D91+D88</f>
        <v>3366395048.8899994</v>
      </c>
      <c r="E93" s="123">
        <f>E41+E48+E50+E54+E66+E69+E76+E78+E80+E84+E60+E91+E88</f>
        <v>1431355924.4300003</v>
      </c>
      <c r="F93" s="113">
        <f t="shared" si="12"/>
        <v>-1935039124.4599991</v>
      </c>
      <c r="G93" s="124">
        <f>E93-D93</f>
        <v>-1935039124.4599991</v>
      </c>
      <c r="H93" s="125">
        <f t="shared" si="14"/>
        <v>42.518952875182045</v>
      </c>
      <c r="I93" s="125">
        <f t="shared" si="15"/>
        <v>42.518952875182045</v>
      </c>
      <c r="J93" s="123">
        <f>J41+J48+J50+J54+J66+J69+J76+J78+J80+J84+J60+J91+J88</f>
        <v>1296981422.1700001</v>
      </c>
      <c r="K93" s="116">
        <f t="shared" si="16"/>
        <v>110.36055721100277</v>
      </c>
    </row>
    <row r="94" spans="1:13" x14ac:dyDescent="0.25">
      <c r="K94" s="7"/>
    </row>
    <row r="95" spans="1:13" ht="19.5" customHeight="1" x14ac:dyDescent="0.25">
      <c r="K95" s="8"/>
    </row>
    <row r="96" spans="1:13" ht="50.25" customHeight="1" x14ac:dyDescent="0.25">
      <c r="B96" s="145" t="s">
        <v>218</v>
      </c>
      <c r="C96" s="145"/>
      <c r="D96" s="145"/>
      <c r="E96" s="145"/>
      <c r="F96" s="145"/>
      <c r="G96" s="145"/>
      <c r="H96" s="145"/>
      <c r="I96" s="145"/>
      <c r="J96" s="145"/>
      <c r="K96" s="145"/>
    </row>
    <row r="97" spans="1:14" ht="18.75" customHeight="1" x14ac:dyDescent="0.25">
      <c r="B97" s="12"/>
      <c r="C97" s="12"/>
      <c r="D97" s="12"/>
      <c r="E97" s="12"/>
      <c r="F97" s="12"/>
      <c r="G97" s="12"/>
      <c r="H97" s="12"/>
      <c r="I97" s="26"/>
      <c r="J97" t="s">
        <v>125</v>
      </c>
      <c r="K97" s="12"/>
    </row>
    <row r="98" spans="1:14" ht="135" x14ac:dyDescent="0.25">
      <c r="A98" s="150" t="s">
        <v>39</v>
      </c>
      <c r="B98" s="150"/>
      <c r="C98" s="101" t="s">
        <v>105</v>
      </c>
      <c r="D98" s="102" t="s">
        <v>178</v>
      </c>
      <c r="E98" s="103" t="s">
        <v>179</v>
      </c>
      <c r="F98" s="3" t="s">
        <v>191</v>
      </c>
      <c r="G98" s="17" t="s">
        <v>180</v>
      </c>
      <c r="H98" s="3" t="s">
        <v>192</v>
      </c>
      <c r="I98" s="106" t="s">
        <v>184</v>
      </c>
      <c r="J98" s="105" t="s">
        <v>182</v>
      </c>
      <c r="K98" s="104" t="s">
        <v>59</v>
      </c>
    </row>
    <row r="99" spans="1:14" x14ac:dyDescent="0.25">
      <c r="A99" s="151" t="s">
        <v>209</v>
      </c>
      <c r="B99" s="152"/>
      <c r="C99" s="95">
        <v>1500000</v>
      </c>
      <c r="D99" s="96">
        <v>1500000</v>
      </c>
      <c r="E99" s="96">
        <v>393750</v>
      </c>
      <c r="F99" s="98">
        <f>E99-C99</f>
        <v>-1106250</v>
      </c>
      <c r="G99" s="99">
        <f>E99-D99</f>
        <v>-1106250</v>
      </c>
      <c r="H99" s="100">
        <f>SUM(E99/C99*100)</f>
        <v>26.25</v>
      </c>
      <c r="I99" s="100">
        <f>SUM(E99/D99*100)</f>
        <v>26.25</v>
      </c>
      <c r="J99" s="96">
        <v>407500</v>
      </c>
      <c r="K99" s="136">
        <f>SUM(E99/J99*100)</f>
        <v>96.625766871165638</v>
      </c>
    </row>
    <row r="100" spans="1:14" ht="15" customHeight="1" x14ac:dyDescent="0.25">
      <c r="A100" s="151" t="s">
        <v>107</v>
      </c>
      <c r="B100" s="152"/>
      <c r="C100" s="96">
        <v>280865054.04000002</v>
      </c>
      <c r="D100" s="96">
        <v>280865054.04000002</v>
      </c>
      <c r="E100" s="96">
        <v>142927145.62</v>
      </c>
      <c r="F100" s="98">
        <f>E100-C100</f>
        <v>-137937908.42000002</v>
      </c>
      <c r="G100" s="99">
        <f>E100-D100</f>
        <v>-137937908.42000002</v>
      </c>
      <c r="H100" s="100">
        <f>SUM(E100/C100*100)</f>
        <v>50.888191166582345</v>
      </c>
      <c r="I100" s="100">
        <f>SUM(E100/D100*100)</f>
        <v>50.888191166582345</v>
      </c>
      <c r="J100" s="96">
        <v>107730734.93000001</v>
      </c>
      <c r="K100" s="136">
        <f>SUM(E100/J100*100)</f>
        <v>132.67072364527124</v>
      </c>
    </row>
    <row r="101" spans="1:14" ht="30" customHeight="1" x14ac:dyDescent="0.25">
      <c r="A101" s="151" t="s">
        <v>108</v>
      </c>
      <c r="B101" s="152"/>
      <c r="C101" s="96">
        <v>1332718049.3</v>
      </c>
      <c r="D101" s="96">
        <v>1344205609.7</v>
      </c>
      <c r="E101" s="96">
        <v>803014336</v>
      </c>
      <c r="F101" s="98">
        <f t="shared" ref="F101:F120" si="28">E101-C101</f>
        <v>-529703713.29999995</v>
      </c>
      <c r="G101" s="99">
        <f t="shared" ref="G101:G120" si="29">E101-D101</f>
        <v>-541191273.70000005</v>
      </c>
      <c r="H101" s="100">
        <f t="shared" ref="H101:H120" si="30">SUM(E101/C101*100)</f>
        <v>60.253880137796379</v>
      </c>
      <c r="I101" s="100">
        <f t="shared" ref="I101:I120" si="31">SUM(E101/D101*100)</f>
        <v>59.738951407829397</v>
      </c>
      <c r="J101" s="96">
        <v>718184461.25999999</v>
      </c>
      <c r="K101" s="136">
        <f t="shared" ref="K101:K120" si="32">SUM(E101/J101*100)</f>
        <v>111.81171124075455</v>
      </c>
      <c r="M101" s="9"/>
      <c r="N101" s="10"/>
    </row>
    <row r="102" spans="1:14" ht="30" customHeight="1" x14ac:dyDescent="0.25">
      <c r="A102" s="151" t="s">
        <v>109</v>
      </c>
      <c r="B102" s="152"/>
      <c r="C102" s="96">
        <v>26716547.920000002</v>
      </c>
      <c r="D102" s="96">
        <v>26716547.920000002</v>
      </c>
      <c r="E102" s="96">
        <v>6920676.4900000002</v>
      </c>
      <c r="F102" s="98">
        <f t="shared" si="28"/>
        <v>-19795871.43</v>
      </c>
      <c r="G102" s="99">
        <f t="shared" si="29"/>
        <v>-19795871.43</v>
      </c>
      <c r="H102" s="100">
        <f t="shared" si="30"/>
        <v>25.904082034562492</v>
      </c>
      <c r="I102" s="100">
        <f t="shared" si="31"/>
        <v>25.904082034562492</v>
      </c>
      <c r="J102" s="96">
        <v>5339501.0999999996</v>
      </c>
      <c r="K102" s="136">
        <f t="shared" si="32"/>
        <v>129.61279266334452</v>
      </c>
      <c r="M102" s="9"/>
      <c r="N102" s="10"/>
    </row>
    <row r="103" spans="1:14" ht="30.75" customHeight="1" x14ac:dyDescent="0.25">
      <c r="A103" s="151" t="s">
        <v>106</v>
      </c>
      <c r="B103" s="152"/>
      <c r="C103" s="96">
        <v>140618720</v>
      </c>
      <c r="D103" s="96">
        <v>140618720</v>
      </c>
      <c r="E103" s="96">
        <v>55146032.229999997</v>
      </c>
      <c r="F103" s="98">
        <f t="shared" si="28"/>
        <v>-85472687.770000011</v>
      </c>
      <c r="G103" s="99">
        <f t="shared" si="29"/>
        <v>-85472687.770000011</v>
      </c>
      <c r="H103" s="100">
        <f t="shared" si="30"/>
        <v>39.216707583456881</v>
      </c>
      <c r="I103" s="100">
        <f t="shared" si="31"/>
        <v>39.216707583456881</v>
      </c>
      <c r="J103" s="96">
        <v>58564129.960000001</v>
      </c>
      <c r="K103" s="136">
        <f t="shared" si="32"/>
        <v>94.163496098491336</v>
      </c>
      <c r="M103" s="9"/>
      <c r="N103" s="10"/>
    </row>
    <row r="104" spans="1:14" ht="30" customHeight="1" x14ac:dyDescent="0.25">
      <c r="A104" s="151" t="s">
        <v>110</v>
      </c>
      <c r="B104" s="152"/>
      <c r="C104" s="96">
        <v>1900460</v>
      </c>
      <c r="D104" s="96">
        <v>1900460</v>
      </c>
      <c r="E104" s="96">
        <v>271889.44</v>
      </c>
      <c r="F104" s="98">
        <f t="shared" si="28"/>
        <v>-1628570.56</v>
      </c>
      <c r="G104" s="99">
        <f t="shared" si="29"/>
        <v>-1628570.56</v>
      </c>
      <c r="H104" s="100">
        <f t="shared" si="30"/>
        <v>14.30650684571104</v>
      </c>
      <c r="I104" s="100">
        <f t="shared" si="31"/>
        <v>14.30650684571104</v>
      </c>
      <c r="J104" s="96">
        <v>185706.7</v>
      </c>
      <c r="K104" s="136">
        <f t="shared" si="32"/>
        <v>146.40798635698118</v>
      </c>
      <c r="M104" s="9"/>
      <c r="N104" s="10"/>
    </row>
    <row r="105" spans="1:14" ht="27.75" customHeight="1" x14ac:dyDescent="0.25">
      <c r="A105" s="151" t="s">
        <v>111</v>
      </c>
      <c r="B105" s="152"/>
      <c r="C105" s="96">
        <v>5000000</v>
      </c>
      <c r="D105" s="96">
        <v>5000000</v>
      </c>
      <c r="E105" s="96">
        <v>2288802.8199999998</v>
      </c>
      <c r="F105" s="98">
        <f t="shared" si="28"/>
        <v>-2711197.18</v>
      </c>
      <c r="G105" s="99">
        <f t="shared" si="29"/>
        <v>-2711197.18</v>
      </c>
      <c r="H105" s="100">
        <f t="shared" si="30"/>
        <v>45.776056400000002</v>
      </c>
      <c r="I105" s="100">
        <f t="shared" si="31"/>
        <v>45.776056400000002</v>
      </c>
      <c r="J105" s="96">
        <v>0</v>
      </c>
      <c r="K105" s="136">
        <v>0</v>
      </c>
      <c r="M105" s="9"/>
      <c r="N105" s="11"/>
    </row>
    <row r="106" spans="1:14" ht="38.25" customHeight="1" x14ac:dyDescent="0.25">
      <c r="A106" s="152" t="s">
        <v>112</v>
      </c>
      <c r="B106" s="164"/>
      <c r="C106" s="96">
        <v>85937770.659999996</v>
      </c>
      <c r="D106" s="96">
        <v>85937770.659999996</v>
      </c>
      <c r="E106" s="96">
        <v>33842503.82</v>
      </c>
      <c r="F106" s="98">
        <f t="shared" si="28"/>
        <v>-52095266.839999996</v>
      </c>
      <c r="G106" s="99">
        <f t="shared" si="29"/>
        <v>-52095266.839999996</v>
      </c>
      <c r="H106" s="100">
        <f t="shared" si="30"/>
        <v>39.380244053447498</v>
      </c>
      <c r="I106" s="100">
        <f t="shared" si="31"/>
        <v>39.380244053447498</v>
      </c>
      <c r="J106" s="96">
        <v>31806670.210000001</v>
      </c>
      <c r="K106" s="136">
        <f t="shared" si="32"/>
        <v>106.40064991575238</v>
      </c>
      <c r="M106" s="9"/>
      <c r="N106" s="10"/>
    </row>
    <row r="107" spans="1:14" ht="54" customHeight="1" x14ac:dyDescent="0.25">
      <c r="A107" s="151" t="s">
        <v>113</v>
      </c>
      <c r="B107" s="152"/>
      <c r="C107" s="96">
        <v>187274670</v>
      </c>
      <c r="D107" s="96">
        <v>187274670</v>
      </c>
      <c r="E107" s="96">
        <v>11604223.1</v>
      </c>
      <c r="F107" s="98">
        <f t="shared" si="28"/>
        <v>-175670446.90000001</v>
      </c>
      <c r="G107" s="99">
        <f t="shared" si="29"/>
        <v>-175670446.90000001</v>
      </c>
      <c r="H107" s="100">
        <f t="shared" si="30"/>
        <v>6.1963655309070891</v>
      </c>
      <c r="I107" s="100">
        <f t="shared" si="31"/>
        <v>6.1963655309070891</v>
      </c>
      <c r="J107" s="96">
        <v>0</v>
      </c>
      <c r="K107" s="136">
        <v>0</v>
      </c>
      <c r="M107" s="9"/>
      <c r="N107" s="10"/>
    </row>
    <row r="108" spans="1:14" ht="46.15" customHeight="1" x14ac:dyDescent="0.25">
      <c r="A108" s="151" t="s">
        <v>114</v>
      </c>
      <c r="B108" s="152"/>
      <c r="C108" s="96">
        <v>6891210</v>
      </c>
      <c r="D108" s="96">
        <v>6891210</v>
      </c>
      <c r="E108" s="96">
        <v>2366521.69</v>
      </c>
      <c r="F108" s="98">
        <f t="shared" si="28"/>
        <v>-4524688.3100000005</v>
      </c>
      <c r="G108" s="99">
        <f t="shared" si="29"/>
        <v>-4524688.3100000005</v>
      </c>
      <c r="H108" s="100">
        <f t="shared" si="30"/>
        <v>34.341163453152639</v>
      </c>
      <c r="I108" s="100">
        <f t="shared" si="31"/>
        <v>34.341163453152639</v>
      </c>
      <c r="J108" s="96">
        <v>2247368.2599999998</v>
      </c>
      <c r="K108" s="136">
        <v>0</v>
      </c>
      <c r="M108" s="9"/>
      <c r="N108" s="10"/>
    </row>
    <row r="109" spans="1:14" ht="48.75" customHeight="1" x14ac:dyDescent="0.25">
      <c r="A109" s="151" t="s">
        <v>115</v>
      </c>
      <c r="B109" s="152"/>
      <c r="C109" s="96">
        <v>387759006.94</v>
      </c>
      <c r="D109" s="96">
        <v>366959006.94</v>
      </c>
      <c r="E109" s="96">
        <v>153936347.12</v>
      </c>
      <c r="F109" s="98">
        <f t="shared" si="28"/>
        <v>-233822659.81999999</v>
      </c>
      <c r="G109" s="99">
        <f t="shared" si="29"/>
        <v>-213022659.81999999</v>
      </c>
      <c r="H109" s="100">
        <f t="shared" si="30"/>
        <v>39.69897394126022</v>
      </c>
      <c r="I109" s="100">
        <f t="shared" si="31"/>
        <v>41.949194381041451</v>
      </c>
      <c r="J109" s="96">
        <v>105174126.42</v>
      </c>
      <c r="K109" s="136">
        <f t="shared" si="32"/>
        <v>146.36332371830125</v>
      </c>
      <c r="M109" s="9"/>
      <c r="N109" s="10"/>
    </row>
    <row r="110" spans="1:14" ht="53.25" customHeight="1" x14ac:dyDescent="0.25">
      <c r="A110" s="151" t="s">
        <v>116</v>
      </c>
      <c r="B110" s="152"/>
      <c r="C110" s="96">
        <v>31993205</v>
      </c>
      <c r="D110" s="96">
        <v>31993205</v>
      </c>
      <c r="E110" s="96">
        <v>10680913.949999999</v>
      </c>
      <c r="F110" s="98">
        <f t="shared" si="28"/>
        <v>-21312291.050000001</v>
      </c>
      <c r="G110" s="99">
        <f t="shared" si="29"/>
        <v>-21312291.050000001</v>
      </c>
      <c r="H110" s="100">
        <f t="shared" si="30"/>
        <v>33.384945178202678</v>
      </c>
      <c r="I110" s="100">
        <f t="shared" si="31"/>
        <v>33.384945178202678</v>
      </c>
      <c r="J110" s="96">
        <v>10028637.25</v>
      </c>
      <c r="K110" s="136">
        <f t="shared" si="32"/>
        <v>106.50414092901804</v>
      </c>
      <c r="M110" s="9"/>
      <c r="N110" s="10"/>
    </row>
    <row r="111" spans="1:14" ht="49.5" customHeight="1" x14ac:dyDescent="0.25">
      <c r="A111" s="151" t="s">
        <v>117</v>
      </c>
      <c r="B111" s="152"/>
      <c r="C111" s="96">
        <v>127542807.39</v>
      </c>
      <c r="D111" s="96">
        <v>127542807.39</v>
      </c>
      <c r="E111" s="96">
        <v>19222535.890000001</v>
      </c>
      <c r="F111" s="98">
        <f t="shared" si="28"/>
        <v>-108320271.5</v>
      </c>
      <c r="G111" s="99">
        <f t="shared" si="29"/>
        <v>-108320271.5</v>
      </c>
      <c r="H111" s="100">
        <f t="shared" si="30"/>
        <v>15.071438588631182</v>
      </c>
      <c r="I111" s="100">
        <f t="shared" si="31"/>
        <v>15.071438588631182</v>
      </c>
      <c r="J111" s="96">
        <v>12402423.17</v>
      </c>
      <c r="K111" s="136">
        <f t="shared" si="32"/>
        <v>154.99016302311836</v>
      </c>
      <c r="M111" s="9"/>
      <c r="N111" s="10"/>
    </row>
    <row r="112" spans="1:14" ht="30" customHeight="1" x14ac:dyDescent="0.25">
      <c r="A112" s="151" t="s">
        <v>118</v>
      </c>
      <c r="B112" s="152"/>
      <c r="C112" s="96">
        <v>65191007.649999999</v>
      </c>
      <c r="D112" s="96">
        <v>65191007.649999999</v>
      </c>
      <c r="E112" s="96">
        <v>31123381.899999999</v>
      </c>
      <c r="F112" s="98">
        <f t="shared" si="28"/>
        <v>-34067625.75</v>
      </c>
      <c r="G112" s="99">
        <f t="shared" si="29"/>
        <v>-34067625.75</v>
      </c>
      <c r="H112" s="100">
        <f t="shared" si="30"/>
        <v>47.741832841572894</v>
      </c>
      <c r="I112" s="100">
        <f t="shared" si="31"/>
        <v>47.741832841572894</v>
      </c>
      <c r="J112" s="96">
        <v>24722330.079999998</v>
      </c>
      <c r="K112" s="136">
        <f t="shared" si="32"/>
        <v>125.89178204192962</v>
      </c>
      <c r="M112" s="9"/>
      <c r="N112" s="10"/>
    </row>
    <row r="113" spans="1:14" ht="32.25" customHeight="1" x14ac:dyDescent="0.25">
      <c r="A113" s="167" t="s">
        <v>119</v>
      </c>
      <c r="B113" s="168"/>
      <c r="C113" s="96">
        <v>636367234.57000005</v>
      </c>
      <c r="D113" s="96">
        <v>632167234.57000005</v>
      </c>
      <c r="E113" s="96">
        <v>143985267.08000001</v>
      </c>
      <c r="F113" s="98">
        <f t="shared" si="28"/>
        <v>-492381967.49000001</v>
      </c>
      <c r="G113" s="99">
        <f t="shared" si="29"/>
        <v>-488181967.49000001</v>
      </c>
      <c r="H113" s="100">
        <f t="shared" si="30"/>
        <v>22.626128319961719</v>
      </c>
      <c r="I113" s="100">
        <f t="shared" si="31"/>
        <v>22.77645205353592</v>
      </c>
      <c r="J113" s="96">
        <v>124505742.73999999</v>
      </c>
      <c r="K113" s="136">
        <f t="shared" si="32"/>
        <v>115.64548261896503</v>
      </c>
      <c r="M113" s="13"/>
      <c r="N113" s="10"/>
    </row>
    <row r="114" spans="1:14" ht="31.5" customHeight="1" x14ac:dyDescent="0.25">
      <c r="A114" s="169" t="s">
        <v>120</v>
      </c>
      <c r="B114" s="170"/>
      <c r="C114" s="95">
        <v>0</v>
      </c>
      <c r="D114" s="95">
        <v>0</v>
      </c>
      <c r="E114" s="97">
        <v>0</v>
      </c>
      <c r="F114" s="98">
        <f t="shared" si="28"/>
        <v>0</v>
      </c>
      <c r="G114" s="99">
        <f t="shared" si="29"/>
        <v>0</v>
      </c>
      <c r="H114" s="100">
        <v>0</v>
      </c>
      <c r="I114" s="100">
        <v>0</v>
      </c>
      <c r="J114" s="96">
        <v>70539563.25</v>
      </c>
      <c r="K114" s="136">
        <f t="shared" si="32"/>
        <v>0</v>
      </c>
      <c r="M114" s="13"/>
      <c r="N114" s="10"/>
    </row>
    <row r="115" spans="1:14" ht="34.5" customHeight="1" x14ac:dyDescent="0.25">
      <c r="A115" s="151" t="s">
        <v>188</v>
      </c>
      <c r="B115" s="152"/>
      <c r="C115" s="96">
        <v>10351257</v>
      </c>
      <c r="D115" s="96">
        <v>10351257</v>
      </c>
      <c r="E115" s="97">
        <v>0</v>
      </c>
      <c r="F115" s="98">
        <f t="shared" si="28"/>
        <v>-10351257</v>
      </c>
      <c r="G115" s="99">
        <f t="shared" si="29"/>
        <v>-10351257</v>
      </c>
      <c r="H115" s="100">
        <f t="shared" si="30"/>
        <v>0</v>
      </c>
      <c r="I115" s="100">
        <f t="shared" si="31"/>
        <v>0</v>
      </c>
      <c r="J115" s="96">
        <v>0</v>
      </c>
      <c r="K115" s="136">
        <v>0</v>
      </c>
      <c r="M115" s="13"/>
      <c r="N115" s="10"/>
    </row>
    <row r="116" spans="1:14" ht="51.6" customHeight="1" x14ac:dyDescent="0.25">
      <c r="A116" s="151" t="s">
        <v>121</v>
      </c>
      <c r="B116" s="152" t="s">
        <v>121</v>
      </c>
      <c r="C116" s="96">
        <v>12090070.26</v>
      </c>
      <c r="D116" s="96">
        <v>12090070.26</v>
      </c>
      <c r="E116" s="96">
        <v>7842422.7800000003</v>
      </c>
      <c r="F116" s="98">
        <f t="shared" si="28"/>
        <v>-4247647.4799999995</v>
      </c>
      <c r="G116" s="99">
        <f t="shared" si="29"/>
        <v>-4247647.4799999995</v>
      </c>
      <c r="H116" s="100">
        <f t="shared" si="30"/>
        <v>64.866643545874652</v>
      </c>
      <c r="I116" s="100">
        <f t="shared" si="31"/>
        <v>64.866643545874652</v>
      </c>
      <c r="J116" s="96">
        <v>4940524.4000000004</v>
      </c>
      <c r="K116" s="137">
        <f t="shared" si="32"/>
        <v>158.73664706523866</v>
      </c>
      <c r="M116" s="13"/>
      <c r="N116" s="10"/>
    </row>
    <row r="117" spans="1:14" ht="30.75" customHeight="1" x14ac:dyDescent="0.25">
      <c r="A117" s="151" t="s">
        <v>122</v>
      </c>
      <c r="B117" s="152" t="s">
        <v>122</v>
      </c>
      <c r="C117" s="96">
        <v>25677978.16</v>
      </c>
      <c r="D117" s="96">
        <v>39190417.759999998</v>
      </c>
      <c r="E117" s="96">
        <v>5789174.5</v>
      </c>
      <c r="F117" s="98">
        <f t="shared" si="28"/>
        <v>-19888803.66</v>
      </c>
      <c r="G117" s="99">
        <f t="shared" si="29"/>
        <v>-33401243.259999998</v>
      </c>
      <c r="H117" s="100">
        <f t="shared" si="30"/>
        <v>22.545289445794904</v>
      </c>
      <c r="I117" s="100">
        <f t="shared" si="31"/>
        <v>14.771913214736806</v>
      </c>
      <c r="J117" s="96">
        <v>8802505.2400000002</v>
      </c>
      <c r="K117" s="137">
        <f t="shared" si="32"/>
        <v>65.767350795692337</v>
      </c>
      <c r="M117" s="13"/>
      <c r="N117" s="10"/>
    </row>
    <row r="118" spans="1:14" ht="30.75" customHeight="1" x14ac:dyDescent="0.25">
      <c r="A118" s="173" t="s">
        <v>123</v>
      </c>
      <c r="B118" s="174"/>
      <c r="C118" s="138">
        <f>C116+C117</f>
        <v>37768048.420000002</v>
      </c>
      <c r="D118" s="138">
        <f t="shared" ref="D118:E118" si="33">D116+D117</f>
        <v>51280488.019999996</v>
      </c>
      <c r="E118" s="138">
        <f t="shared" si="33"/>
        <v>13631597.280000001</v>
      </c>
      <c r="F118" s="138">
        <f t="shared" si="28"/>
        <v>-24136451.140000001</v>
      </c>
      <c r="G118" s="139">
        <f t="shared" si="29"/>
        <v>-37648890.739999995</v>
      </c>
      <c r="H118" s="140">
        <f t="shared" si="30"/>
        <v>36.092935299197016</v>
      </c>
      <c r="I118" s="140">
        <f t="shared" si="31"/>
        <v>26.582425024277299</v>
      </c>
      <c r="J118" s="138">
        <f>J116+J117</f>
        <v>13743029.640000001</v>
      </c>
      <c r="K118" s="141">
        <f t="shared" si="32"/>
        <v>99.189171798948408</v>
      </c>
      <c r="M118" s="13"/>
      <c r="N118" s="10"/>
    </row>
    <row r="119" spans="1:14" ht="30.75" customHeight="1" x14ac:dyDescent="0.25">
      <c r="A119" s="173" t="s">
        <v>124</v>
      </c>
      <c r="B119" s="174"/>
      <c r="C119" s="138">
        <f>SUM(C99:C115)</f>
        <v>3328627000.4700003</v>
      </c>
      <c r="D119" s="138">
        <f>SUM(D99:D115)</f>
        <v>3315114560.8700004</v>
      </c>
      <c r="E119" s="138">
        <f>SUM(E99:E115)</f>
        <v>1417724327.1500006</v>
      </c>
      <c r="F119" s="138">
        <f t="shared" si="28"/>
        <v>-1910902673.3199997</v>
      </c>
      <c r="G119" s="139">
        <f t="shared" si="29"/>
        <v>-1897390233.7199998</v>
      </c>
      <c r="H119" s="140">
        <f t="shared" si="30"/>
        <v>42.591865263059475</v>
      </c>
      <c r="I119" s="140">
        <f t="shared" si="31"/>
        <v>42.765470125350383</v>
      </c>
      <c r="J119" s="138">
        <f>SUM(J99:J115)</f>
        <v>1271838895.3300002</v>
      </c>
      <c r="K119" s="141">
        <f t="shared" si="32"/>
        <v>111.47043327230119</v>
      </c>
      <c r="M119" s="13"/>
      <c r="N119" s="10"/>
    </row>
    <row r="120" spans="1:14" x14ac:dyDescent="0.25">
      <c r="A120" s="171" t="s">
        <v>35</v>
      </c>
      <c r="B120" s="172"/>
      <c r="C120" s="139">
        <f>C118+C119</f>
        <v>3366395048.8900003</v>
      </c>
      <c r="D120" s="139">
        <f t="shared" ref="D120:E120" si="34">D118+D119</f>
        <v>3366395048.8900003</v>
      </c>
      <c r="E120" s="139">
        <f t="shared" si="34"/>
        <v>1431355924.4300005</v>
      </c>
      <c r="F120" s="138">
        <f t="shared" si="28"/>
        <v>-1935039124.4599998</v>
      </c>
      <c r="G120" s="139">
        <f t="shared" si="29"/>
        <v>-1935039124.4599998</v>
      </c>
      <c r="H120" s="140">
        <f t="shared" si="30"/>
        <v>42.518952875182038</v>
      </c>
      <c r="I120" s="140">
        <f t="shared" si="31"/>
        <v>42.518952875182038</v>
      </c>
      <c r="J120" s="139">
        <f>J118+J119</f>
        <v>1285581924.9700003</v>
      </c>
      <c r="K120" s="141">
        <f t="shared" si="32"/>
        <v>111.33914506952966</v>
      </c>
      <c r="M120" s="13"/>
      <c r="N120" s="10"/>
    </row>
    <row r="121" spans="1:14" s="27" customFormat="1" x14ac:dyDescent="0.25">
      <c r="I121" s="28"/>
      <c r="K121" s="29"/>
      <c r="M121" s="30"/>
      <c r="N121" s="31"/>
    </row>
    <row r="122" spans="1:14" s="27" customFormat="1" ht="48.75" customHeight="1" x14ac:dyDescent="0.25">
      <c r="B122" s="158" t="s">
        <v>219</v>
      </c>
      <c r="C122" s="158"/>
      <c r="D122" s="158"/>
      <c r="E122" s="158"/>
      <c r="F122" s="158"/>
      <c r="G122" s="158"/>
      <c r="H122" s="158"/>
      <c r="I122" s="158"/>
      <c r="J122" s="158"/>
      <c r="K122" s="158"/>
    </row>
    <row r="123" spans="1:14" s="27" customFormat="1" x14ac:dyDescent="0.25">
      <c r="B123" s="158" t="s">
        <v>210</v>
      </c>
      <c r="C123" s="158"/>
      <c r="D123" s="158"/>
      <c r="E123" s="158"/>
      <c r="F123" s="158"/>
      <c r="G123" s="158"/>
      <c r="H123" s="158"/>
      <c r="I123" s="158"/>
      <c r="J123" s="158"/>
      <c r="K123" s="158"/>
    </row>
    <row r="124" spans="1:14" s="27" customFormat="1" x14ac:dyDescent="0.25">
      <c r="I124" s="28"/>
    </row>
    <row r="125" spans="1:14" s="27" customFormat="1" x14ac:dyDescent="0.25">
      <c r="B125" s="159" t="s">
        <v>49</v>
      </c>
      <c r="C125" s="160"/>
      <c r="D125" s="160"/>
      <c r="E125" s="160"/>
      <c r="F125" s="160"/>
      <c r="G125" s="143"/>
      <c r="H125" s="143"/>
      <c r="I125" s="143"/>
      <c r="J125" s="143"/>
      <c r="K125" s="143"/>
    </row>
    <row r="126" spans="1:14" s="27" customFormat="1" ht="25.5" customHeight="1" x14ac:dyDescent="0.25">
      <c r="B126" s="158" t="s">
        <v>189</v>
      </c>
      <c r="C126" s="161"/>
      <c r="D126" s="161"/>
      <c r="E126" s="161"/>
      <c r="F126" s="161"/>
      <c r="G126" s="144"/>
      <c r="H126" s="144"/>
      <c r="I126" s="144"/>
      <c r="J126" s="144"/>
      <c r="K126" s="144"/>
    </row>
    <row r="127" spans="1:14" s="27" customFormat="1" x14ac:dyDescent="0.25">
      <c r="B127" s="32"/>
      <c r="C127" s="32"/>
      <c r="D127" s="32"/>
      <c r="E127" s="32"/>
      <c r="F127" s="32"/>
      <c r="G127" s="47"/>
      <c r="H127" s="32"/>
      <c r="I127" s="33"/>
      <c r="J127" s="32"/>
      <c r="K127" s="32"/>
    </row>
    <row r="128" spans="1:14" s="27" customFormat="1" ht="30" customHeight="1" x14ac:dyDescent="0.25">
      <c r="B128" s="175" t="s">
        <v>50</v>
      </c>
      <c r="C128" s="148" t="s">
        <v>126</v>
      </c>
      <c r="D128" s="146" t="s">
        <v>185</v>
      </c>
      <c r="E128" s="165" t="s">
        <v>186</v>
      </c>
      <c r="F128" s="166"/>
      <c r="G128" s="35"/>
      <c r="H128" s="35"/>
      <c r="I128" s="34"/>
      <c r="J128" s="35"/>
      <c r="K128" s="157"/>
    </row>
    <row r="129" spans="2:11" s="27" customFormat="1" x14ac:dyDescent="0.25">
      <c r="B129" s="176"/>
      <c r="C129" s="149"/>
      <c r="D129" s="147"/>
      <c r="E129" s="40" t="s">
        <v>48</v>
      </c>
      <c r="F129" s="40" t="s">
        <v>60</v>
      </c>
      <c r="G129" s="35"/>
      <c r="H129" s="35"/>
      <c r="I129" s="34"/>
      <c r="J129" s="35"/>
      <c r="K129" s="157"/>
    </row>
    <row r="130" spans="2:11" s="27" customFormat="1" x14ac:dyDescent="0.25">
      <c r="B130" s="41" t="s">
        <v>51</v>
      </c>
      <c r="C130" s="42">
        <v>400000</v>
      </c>
      <c r="D130" s="42">
        <v>400000</v>
      </c>
      <c r="E130" s="43">
        <f>SUM(E131:E134)</f>
        <v>0</v>
      </c>
      <c r="F130" s="43">
        <v>0</v>
      </c>
      <c r="G130" s="48"/>
      <c r="H130" s="36"/>
      <c r="I130" s="37"/>
      <c r="J130" s="36"/>
      <c r="K130" s="21"/>
    </row>
    <row r="131" spans="2:11" s="27" customFormat="1" x14ac:dyDescent="0.25">
      <c r="B131" s="44" t="s">
        <v>52</v>
      </c>
      <c r="C131" s="42">
        <v>0</v>
      </c>
      <c r="D131" s="42">
        <v>0</v>
      </c>
      <c r="E131" s="43">
        <f>SUM(D131-C131)</f>
        <v>0</v>
      </c>
      <c r="F131" s="43">
        <v>0</v>
      </c>
      <c r="G131" s="48"/>
      <c r="H131" s="38"/>
      <c r="I131" s="39"/>
      <c r="J131" s="38"/>
      <c r="K131" s="21"/>
    </row>
    <row r="132" spans="2:11" ht="75" x14ac:dyDescent="0.25">
      <c r="B132" s="45" t="s">
        <v>53</v>
      </c>
      <c r="C132" s="42">
        <v>400000</v>
      </c>
      <c r="D132" s="42">
        <v>400000</v>
      </c>
      <c r="E132" s="46">
        <f t="shared" ref="E132:E134" si="35">SUM(D132-C132)</f>
        <v>0</v>
      </c>
      <c r="F132" s="46">
        <v>0</v>
      </c>
      <c r="G132" s="49"/>
      <c r="H132" s="38"/>
      <c r="I132" s="39"/>
      <c r="J132" s="38"/>
      <c r="K132" s="21"/>
    </row>
    <row r="133" spans="2:11" ht="45" x14ac:dyDescent="0.25">
      <c r="B133" s="45" t="s">
        <v>54</v>
      </c>
      <c r="C133" s="42">
        <v>0</v>
      </c>
      <c r="D133" s="42">
        <v>0</v>
      </c>
      <c r="E133" s="46">
        <f t="shared" si="35"/>
        <v>0</v>
      </c>
      <c r="F133" s="46">
        <v>0</v>
      </c>
      <c r="G133" s="49"/>
      <c r="H133" s="38"/>
      <c r="I133" s="39"/>
      <c r="J133" s="38"/>
      <c r="K133" s="21"/>
    </row>
    <row r="134" spans="2:11" x14ac:dyDescent="0.25">
      <c r="B134" s="45" t="s">
        <v>55</v>
      </c>
      <c r="C134" s="42">
        <v>0</v>
      </c>
      <c r="D134" s="42">
        <v>0</v>
      </c>
      <c r="E134" s="43">
        <f t="shared" si="35"/>
        <v>0</v>
      </c>
      <c r="F134" s="43">
        <v>0</v>
      </c>
      <c r="G134" s="48"/>
      <c r="H134" s="38"/>
      <c r="I134" s="39"/>
      <c r="J134" s="38"/>
      <c r="K134" s="21"/>
    </row>
    <row r="135" spans="2:11" x14ac:dyDescent="0.25">
      <c r="B135" s="27"/>
      <c r="C135" s="27"/>
      <c r="D135" s="27"/>
      <c r="E135" s="27"/>
      <c r="F135" s="27"/>
      <c r="G135" s="31"/>
      <c r="H135" s="27"/>
      <c r="I135" s="28"/>
      <c r="J135" s="27"/>
      <c r="K135" s="27"/>
    </row>
    <row r="136" spans="2:11" x14ac:dyDescent="0.25">
      <c r="B136" s="162" t="s">
        <v>187</v>
      </c>
      <c r="C136" s="163"/>
      <c r="D136" s="163"/>
      <c r="E136" s="163"/>
      <c r="F136" s="163"/>
      <c r="G136" s="142"/>
    </row>
  </sheetData>
  <mergeCells count="39">
    <mergeCell ref="A99:B99"/>
    <mergeCell ref="A106:B106"/>
    <mergeCell ref="A111:B111"/>
    <mergeCell ref="A112:B112"/>
    <mergeCell ref="E128:F128"/>
    <mergeCell ref="A113:B113"/>
    <mergeCell ref="A114:B114"/>
    <mergeCell ref="A120:B120"/>
    <mergeCell ref="A116:B116"/>
    <mergeCell ref="A117:B117"/>
    <mergeCell ref="A118:B118"/>
    <mergeCell ref="A119:B119"/>
    <mergeCell ref="B128:B129"/>
    <mergeCell ref="A109:B109"/>
    <mergeCell ref="A110:B110"/>
    <mergeCell ref="B125:F125"/>
    <mergeCell ref="B126:F126"/>
    <mergeCell ref="B136:F136"/>
    <mergeCell ref="B1:K1"/>
    <mergeCell ref="B2:K2"/>
    <mergeCell ref="B3:K3"/>
    <mergeCell ref="B36:K36"/>
    <mergeCell ref="B37:K37"/>
    <mergeCell ref="B96:K96"/>
    <mergeCell ref="D128:D129"/>
    <mergeCell ref="C128:C129"/>
    <mergeCell ref="A98:B98"/>
    <mergeCell ref="A100:B100"/>
    <mergeCell ref="A101:B101"/>
    <mergeCell ref="A102:B102"/>
    <mergeCell ref="A103:B103"/>
    <mergeCell ref="A104:B104"/>
    <mergeCell ref="A105:B105"/>
    <mergeCell ref="K128:K129"/>
    <mergeCell ref="B122:K122"/>
    <mergeCell ref="B123:K123"/>
    <mergeCell ref="A115:B115"/>
    <mergeCell ref="A107:B107"/>
    <mergeCell ref="A108:B108"/>
  </mergeCells>
  <phoneticPr fontId="7" type="noConversion"/>
  <pageMargins left="0.51181102362204722" right="0.51181102362204722" top="0.74803149606299213" bottom="0.74803149606299213" header="0.31496062992125984" footer="0.31496062992125984"/>
  <pageSetup paperSize="9" scale="7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2025-07-21T14:04:05Z</dcterms:modified>
</cp:coreProperties>
</file>