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812EE275-04CD-4696-B8F8-B6CC0BE015D5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Лист1!$B$4:$K$123</definedName>
  </definedNames>
  <calcPr calcId="191029"/>
</workbook>
</file>

<file path=xl/calcChain.xml><?xml version="1.0" encoding="utf-8"?>
<calcChain xmlns="http://schemas.openxmlformats.org/spreadsheetml/2006/main">
  <c r="G47" i="1" l="1"/>
  <c r="K47" i="1"/>
  <c r="H57" i="1"/>
  <c r="G57" i="1"/>
  <c r="F57" i="1"/>
  <c r="K21" i="1"/>
  <c r="F109" i="1"/>
  <c r="G109" i="1"/>
  <c r="K109" i="1"/>
  <c r="J121" i="1" l="1"/>
  <c r="D50" i="1"/>
  <c r="J29" i="1" l="1"/>
  <c r="H53" i="1" l="1"/>
  <c r="G53" i="1"/>
  <c r="F53" i="1"/>
  <c r="I81" i="1"/>
  <c r="H81" i="1"/>
  <c r="G81" i="1"/>
  <c r="F81" i="1"/>
  <c r="I84" i="1"/>
  <c r="H84" i="1"/>
  <c r="G84" i="1"/>
  <c r="F84" i="1"/>
  <c r="J86" i="1"/>
  <c r="J90" i="1"/>
  <c r="J82" i="1"/>
  <c r="J80" i="1"/>
  <c r="I57" i="1"/>
  <c r="K53" i="1"/>
  <c r="I53" i="1"/>
  <c r="J50" i="1"/>
  <c r="K101" i="1"/>
  <c r="I101" i="1"/>
  <c r="H101" i="1"/>
  <c r="G101" i="1"/>
  <c r="F101" i="1"/>
  <c r="F119" i="1"/>
  <c r="G119" i="1"/>
  <c r="H119" i="1"/>
  <c r="I119" i="1"/>
  <c r="F118" i="1"/>
  <c r="G118" i="1"/>
  <c r="H118" i="1"/>
  <c r="I118" i="1"/>
  <c r="F108" i="1"/>
  <c r="G108" i="1"/>
  <c r="H108" i="1"/>
  <c r="I108" i="1"/>
  <c r="K108" i="1"/>
  <c r="E50" i="1"/>
  <c r="J122" i="1"/>
  <c r="D122" i="1"/>
  <c r="E122" i="1"/>
  <c r="C122" i="1"/>
  <c r="K92" i="1"/>
  <c r="I91" i="1"/>
  <c r="I92" i="1"/>
  <c r="H91" i="1"/>
  <c r="H92" i="1"/>
  <c r="F91" i="1"/>
  <c r="F92" i="1"/>
  <c r="G91" i="1"/>
  <c r="G92" i="1"/>
  <c r="D90" i="1"/>
  <c r="E90" i="1"/>
  <c r="C90" i="1"/>
  <c r="K81" i="1"/>
  <c r="D80" i="1"/>
  <c r="E80" i="1"/>
  <c r="C80" i="1"/>
  <c r="J78" i="1"/>
  <c r="D78" i="1"/>
  <c r="E78" i="1"/>
  <c r="C78" i="1"/>
  <c r="D56" i="1"/>
  <c r="E56" i="1"/>
  <c r="C56" i="1"/>
  <c r="J52" i="1"/>
  <c r="D52" i="1"/>
  <c r="E52" i="1"/>
  <c r="C52" i="1"/>
  <c r="F54" i="1"/>
  <c r="G54" i="1"/>
  <c r="H54" i="1"/>
  <c r="I54" i="1"/>
  <c r="K54" i="1"/>
  <c r="J42" i="1"/>
  <c r="D42" i="1"/>
  <c r="E42" i="1"/>
  <c r="C42" i="1"/>
  <c r="K90" i="1" l="1"/>
  <c r="K80" i="1"/>
  <c r="G90" i="1"/>
  <c r="F90" i="1"/>
  <c r="I90" i="1"/>
  <c r="H90" i="1"/>
  <c r="G80" i="1"/>
  <c r="I80" i="1"/>
  <c r="H80" i="1"/>
  <c r="K57" i="1"/>
  <c r="F80" i="1"/>
  <c r="E29" i="1"/>
  <c r="E28" i="1" s="1"/>
  <c r="J12" i="1"/>
  <c r="E12" i="1"/>
  <c r="D12" i="1"/>
  <c r="C12" i="1"/>
  <c r="J123" i="1" l="1"/>
  <c r="K89" i="1"/>
  <c r="K75" i="1"/>
  <c r="K67" i="1"/>
  <c r="K58" i="1"/>
  <c r="K59" i="1"/>
  <c r="K60" i="1"/>
  <c r="K61" i="1"/>
  <c r="K43" i="1"/>
  <c r="F44" i="1" l="1"/>
  <c r="F45" i="1"/>
  <c r="F46" i="1"/>
  <c r="F48" i="1"/>
  <c r="F49" i="1"/>
  <c r="F51" i="1"/>
  <c r="F55" i="1"/>
  <c r="F58" i="1"/>
  <c r="F59" i="1"/>
  <c r="F60" i="1"/>
  <c r="F61" i="1"/>
  <c r="F63" i="1"/>
  <c r="F64" i="1"/>
  <c r="F65" i="1"/>
  <c r="F66" i="1"/>
  <c r="F67" i="1"/>
  <c r="F69" i="1"/>
  <c r="F70" i="1"/>
  <c r="F72" i="1"/>
  <c r="F73" i="1"/>
  <c r="F74" i="1"/>
  <c r="F75" i="1"/>
  <c r="F76" i="1"/>
  <c r="F77" i="1"/>
  <c r="F79" i="1"/>
  <c r="F83" i="1"/>
  <c r="F85" i="1"/>
  <c r="F87" i="1"/>
  <c r="F88" i="1"/>
  <c r="F89" i="1"/>
  <c r="F94" i="1"/>
  <c r="F43" i="1"/>
  <c r="J28" i="1" l="1"/>
  <c r="J17" i="1"/>
  <c r="J10" i="1"/>
  <c r="J8" i="1"/>
  <c r="K9" i="1"/>
  <c r="K11" i="1"/>
  <c r="K13" i="1"/>
  <c r="K14" i="1"/>
  <c r="K15" i="1"/>
  <c r="K16" i="1"/>
  <c r="K18" i="1"/>
  <c r="K19" i="1"/>
  <c r="K20" i="1"/>
  <c r="K22" i="1"/>
  <c r="K23" i="1"/>
  <c r="K24" i="1"/>
  <c r="K25" i="1"/>
  <c r="K26" i="1"/>
  <c r="K27" i="1"/>
  <c r="K29" i="1"/>
  <c r="K31" i="1"/>
  <c r="K32" i="1"/>
  <c r="K33" i="1"/>
  <c r="K34" i="1"/>
  <c r="I9" i="1"/>
  <c r="I11" i="1"/>
  <c r="I13" i="1"/>
  <c r="I14" i="1"/>
  <c r="I15" i="1"/>
  <c r="I16" i="1"/>
  <c r="I18" i="1"/>
  <c r="I19" i="1"/>
  <c r="I20" i="1"/>
  <c r="I22" i="1"/>
  <c r="I23" i="1"/>
  <c r="I24" i="1"/>
  <c r="I25" i="1"/>
  <c r="I26" i="1"/>
  <c r="I27" i="1"/>
  <c r="I31" i="1"/>
  <c r="I32" i="1"/>
  <c r="I33" i="1"/>
  <c r="H9" i="1"/>
  <c r="H11" i="1"/>
  <c r="H13" i="1"/>
  <c r="H14" i="1"/>
  <c r="H15" i="1"/>
  <c r="H16" i="1"/>
  <c r="H18" i="1"/>
  <c r="H19" i="1"/>
  <c r="H20" i="1"/>
  <c r="H22" i="1"/>
  <c r="H23" i="1"/>
  <c r="H24" i="1"/>
  <c r="H25" i="1"/>
  <c r="H26" i="1"/>
  <c r="H27" i="1"/>
  <c r="H31" i="1"/>
  <c r="H32" i="1"/>
  <c r="H33" i="1"/>
  <c r="G9" i="1"/>
  <c r="G11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31" i="1"/>
  <c r="G32" i="1"/>
  <c r="G33" i="1"/>
  <c r="G34" i="1"/>
  <c r="F9" i="1"/>
  <c r="F11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31" i="1"/>
  <c r="F32" i="1"/>
  <c r="F33" i="1"/>
  <c r="F34" i="1"/>
  <c r="D29" i="1"/>
  <c r="D28" i="1" s="1"/>
  <c r="C29" i="1"/>
  <c r="C28" i="1" s="1"/>
  <c r="D17" i="1"/>
  <c r="E17" i="1"/>
  <c r="C17" i="1"/>
  <c r="D10" i="1"/>
  <c r="E10" i="1"/>
  <c r="C10" i="1"/>
  <c r="D8" i="1"/>
  <c r="E8" i="1"/>
  <c r="C8" i="1"/>
  <c r="H10" i="1" l="1"/>
  <c r="H8" i="1"/>
  <c r="E7" i="1"/>
  <c r="F8" i="1"/>
  <c r="F17" i="1"/>
  <c r="G8" i="1"/>
  <c r="G10" i="1"/>
  <c r="G12" i="1"/>
  <c r="F12" i="1"/>
  <c r="C7" i="1"/>
  <c r="D7" i="1"/>
  <c r="I8" i="1"/>
  <c r="F29" i="1"/>
  <c r="I10" i="1"/>
  <c r="H12" i="1"/>
  <c r="F10" i="1"/>
  <c r="G29" i="1"/>
  <c r="I29" i="1"/>
  <c r="I17" i="1"/>
  <c r="K12" i="1"/>
  <c r="H29" i="1"/>
  <c r="K8" i="1"/>
  <c r="K17" i="1"/>
  <c r="G17" i="1"/>
  <c r="I12" i="1"/>
  <c r="K10" i="1"/>
  <c r="H17" i="1"/>
  <c r="J7" i="1"/>
  <c r="F7" i="1" l="1"/>
  <c r="H28" i="1"/>
  <c r="F28" i="1"/>
  <c r="G28" i="1"/>
  <c r="I28" i="1"/>
  <c r="K28" i="1"/>
  <c r="F103" i="1" l="1"/>
  <c r="F104" i="1"/>
  <c r="F105" i="1"/>
  <c r="F106" i="1"/>
  <c r="F107" i="1"/>
  <c r="F110" i="1"/>
  <c r="F111" i="1"/>
  <c r="F112" i="1"/>
  <c r="F113" i="1"/>
  <c r="F114" i="1"/>
  <c r="F115" i="1"/>
  <c r="F116" i="1"/>
  <c r="F117" i="1"/>
  <c r="F120" i="1"/>
  <c r="F122" i="1"/>
  <c r="F102" i="1"/>
  <c r="K119" i="1"/>
  <c r="K120" i="1"/>
  <c r="K122" i="1"/>
  <c r="H120" i="1"/>
  <c r="H122" i="1"/>
  <c r="I120" i="1"/>
  <c r="I122" i="1"/>
  <c r="G120" i="1"/>
  <c r="G122" i="1"/>
  <c r="D121" i="1"/>
  <c r="D123" i="1" s="1"/>
  <c r="E121" i="1"/>
  <c r="E123" i="1" s="1"/>
  <c r="C121" i="1"/>
  <c r="C123" i="1" s="1"/>
  <c r="H121" i="1" l="1"/>
  <c r="K121" i="1"/>
  <c r="F121" i="1"/>
  <c r="I121" i="1"/>
  <c r="G121" i="1"/>
  <c r="D35" i="1" l="1"/>
  <c r="C35" i="1"/>
  <c r="K103" i="1" l="1"/>
  <c r="K104" i="1"/>
  <c r="K105" i="1"/>
  <c r="K106" i="1"/>
  <c r="K112" i="1"/>
  <c r="K113" i="1"/>
  <c r="K114" i="1"/>
  <c r="K115" i="1"/>
  <c r="K116" i="1"/>
  <c r="K117" i="1"/>
  <c r="K102" i="1"/>
  <c r="I103" i="1"/>
  <c r="I104" i="1"/>
  <c r="I105" i="1"/>
  <c r="I106" i="1"/>
  <c r="I107" i="1"/>
  <c r="I110" i="1"/>
  <c r="I111" i="1"/>
  <c r="I112" i="1"/>
  <c r="I113" i="1"/>
  <c r="I114" i="1"/>
  <c r="I115" i="1"/>
  <c r="I116" i="1"/>
  <c r="H103" i="1"/>
  <c r="H104" i="1"/>
  <c r="H105" i="1"/>
  <c r="H106" i="1"/>
  <c r="H107" i="1"/>
  <c r="H110" i="1"/>
  <c r="H111" i="1"/>
  <c r="H112" i="1"/>
  <c r="H113" i="1"/>
  <c r="H114" i="1"/>
  <c r="H115" i="1"/>
  <c r="H116" i="1"/>
  <c r="G103" i="1"/>
  <c r="G104" i="1"/>
  <c r="G105" i="1"/>
  <c r="G106" i="1"/>
  <c r="G107" i="1"/>
  <c r="G110" i="1"/>
  <c r="G111" i="1"/>
  <c r="G112" i="1"/>
  <c r="G113" i="1"/>
  <c r="G114" i="1"/>
  <c r="G115" i="1"/>
  <c r="G116" i="1"/>
  <c r="G117" i="1"/>
  <c r="I102" i="1"/>
  <c r="H102" i="1"/>
  <c r="G102" i="1"/>
  <c r="C93" i="1"/>
  <c r="C50" i="1"/>
  <c r="C62" i="1"/>
  <c r="C68" i="1"/>
  <c r="C71" i="1"/>
  <c r="C86" i="1"/>
  <c r="C82" i="1"/>
  <c r="E93" i="1"/>
  <c r="D93" i="1"/>
  <c r="E86" i="1"/>
  <c r="D86" i="1"/>
  <c r="E82" i="1"/>
  <c r="D82" i="1"/>
  <c r="E71" i="1"/>
  <c r="D71" i="1"/>
  <c r="E68" i="1"/>
  <c r="D68" i="1"/>
  <c r="D62" i="1"/>
  <c r="E62" i="1"/>
  <c r="E135" i="1"/>
  <c r="E136" i="1"/>
  <c r="E137" i="1"/>
  <c r="E134" i="1"/>
  <c r="C95" i="1" l="1"/>
  <c r="D95" i="1"/>
  <c r="E95" i="1"/>
  <c r="F68" i="1"/>
  <c r="E133" i="1"/>
  <c r="F93" i="1"/>
  <c r="F86" i="1"/>
  <c r="F82" i="1"/>
  <c r="F78" i="1"/>
  <c r="F71" i="1"/>
  <c r="F62" i="1"/>
  <c r="F52" i="1"/>
  <c r="F50" i="1"/>
  <c r="F56" i="1"/>
  <c r="F42" i="1"/>
  <c r="I123" i="1"/>
  <c r="G123" i="1"/>
  <c r="F123" i="1"/>
  <c r="H123" i="1"/>
  <c r="K123" i="1"/>
  <c r="K44" i="1" l="1"/>
  <c r="K45" i="1"/>
  <c r="K46" i="1"/>
  <c r="K49" i="1"/>
  <c r="K55" i="1"/>
  <c r="K65" i="1"/>
  <c r="K72" i="1"/>
  <c r="K73" i="1"/>
  <c r="K74" i="1"/>
  <c r="K76" i="1"/>
  <c r="K77" i="1"/>
  <c r="K79" i="1"/>
  <c r="K83" i="1"/>
  <c r="K85" i="1"/>
  <c r="K87" i="1"/>
  <c r="K88" i="1"/>
  <c r="I43" i="1"/>
  <c r="I44" i="1"/>
  <c r="I45" i="1"/>
  <c r="I46" i="1"/>
  <c r="I48" i="1"/>
  <c r="I49" i="1"/>
  <c r="I50" i="1"/>
  <c r="I51" i="1"/>
  <c r="I52" i="1"/>
  <c r="I55" i="1"/>
  <c r="I56" i="1"/>
  <c r="I58" i="1"/>
  <c r="I59" i="1"/>
  <c r="I60" i="1"/>
  <c r="I61" i="1"/>
  <c r="I62" i="1"/>
  <c r="I63" i="1"/>
  <c r="I64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2" i="1"/>
  <c r="I83" i="1"/>
  <c r="I85" i="1"/>
  <c r="I86" i="1"/>
  <c r="I88" i="1"/>
  <c r="I89" i="1"/>
  <c r="I93" i="1"/>
  <c r="I94" i="1"/>
  <c r="H43" i="1"/>
  <c r="H44" i="1"/>
  <c r="H45" i="1"/>
  <c r="H46" i="1"/>
  <c r="H48" i="1"/>
  <c r="H49" i="1"/>
  <c r="H50" i="1"/>
  <c r="H51" i="1"/>
  <c r="H52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2" i="1"/>
  <c r="H83" i="1"/>
  <c r="H85" i="1"/>
  <c r="H86" i="1"/>
  <c r="H88" i="1"/>
  <c r="H89" i="1"/>
  <c r="H93" i="1"/>
  <c r="H94" i="1"/>
  <c r="G43" i="1"/>
  <c r="G44" i="1"/>
  <c r="G45" i="1"/>
  <c r="G46" i="1"/>
  <c r="G48" i="1"/>
  <c r="G49" i="1"/>
  <c r="G50" i="1"/>
  <c r="G51" i="1"/>
  <c r="G52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2" i="1"/>
  <c r="G83" i="1"/>
  <c r="G85" i="1"/>
  <c r="G86" i="1"/>
  <c r="G87" i="1"/>
  <c r="G88" i="1"/>
  <c r="G89" i="1"/>
  <c r="G93" i="1"/>
  <c r="G94" i="1"/>
  <c r="I42" i="1" l="1"/>
  <c r="H42" i="1"/>
  <c r="G42" i="1"/>
  <c r="J93" i="1"/>
  <c r="K86" i="1"/>
  <c r="K82" i="1"/>
  <c r="K78" i="1"/>
  <c r="J71" i="1"/>
  <c r="K71" i="1" s="1"/>
  <c r="J68" i="1"/>
  <c r="J62" i="1"/>
  <c r="K52" i="1"/>
  <c r="K62" i="1" l="1"/>
  <c r="F95" i="1"/>
  <c r="G95" i="1"/>
  <c r="I95" i="1"/>
  <c r="H95" i="1"/>
  <c r="K42" i="1"/>
  <c r="G7" i="1"/>
  <c r="I7" i="1"/>
  <c r="H7" i="1"/>
  <c r="K7" i="1"/>
  <c r="J56" i="1" l="1"/>
  <c r="J95" i="1" s="1"/>
  <c r="E35" i="1"/>
  <c r="J35" i="1"/>
  <c r="K56" i="1" l="1"/>
  <c r="K95" i="1"/>
  <c r="K35" i="1"/>
  <c r="F35" i="1"/>
  <c r="G35" i="1"/>
  <c r="H35" i="1"/>
  <c r="I35" i="1"/>
</calcChain>
</file>

<file path=xl/sharedStrings.xml><?xml version="1.0" encoding="utf-8"?>
<sst xmlns="http://schemas.openxmlformats.org/spreadsheetml/2006/main" count="246" uniqueCount="225">
  <si>
    <t>НАЛОГОВЫЕ И НЕНАЛОГОВЫЕ ДОХОДЫ</t>
  </si>
  <si>
    <t>Налог на доходы физических лиц</t>
  </si>
  <si>
    <t>БЕЗВОЗМЕЗДНЫЕ ПОСТУПЛЕНИЯ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</si>
  <si>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</si>
  <si>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</si>
  <si>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</si>
  <si>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</si>
  <si>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</si>
  <si>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</si>
  <si>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</si>
  <si>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</si>
  <si>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</si>
  <si>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</si>
  <si>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</si>
  <si>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</si>
  <si>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</si>
  <si>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</si>
  <si>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</si>
  <si>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</si>
  <si>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</si>
  <si>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</si>
  <si>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</si>
  <si>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</si>
  <si>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</si>
  <si>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</si>
  <si>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</si>
  <si>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</si>
  <si>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</si>
  <si>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</si>
  <si>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</si>
  <si>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</si>
  <si>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</si>
  <si>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</si>
  <si>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</si>
  <si>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</si>
  <si>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</si>
  <si>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</si>
  <si>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</si>
  <si>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</si>
  <si>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</si>
  <si>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>Коммунальное хозяйство</t>
  </si>
  <si>
    <t> Наименование</t>
  </si>
  <si>
    <t>Молодежная политика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</si>
  <si>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</si>
  <si>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</si>
  <si>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</si>
  <si>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Дополнительное образование детей</t>
  </si>
  <si>
    <t>Иные межбюджетные трансферты</t>
  </si>
  <si>
    <t>тыс. руб.</t>
  </si>
  <si>
    <t>Сведения о муниципальном долге</t>
  </si>
  <si>
    <t xml:space="preserve"> Долговые обязательства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</si>
  <si>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</si>
  <si>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</si>
  <si>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</si>
  <si>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</si>
  <si>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</si>
  <si>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>Другие вопросы в области охраны окружающей среды</t>
  </si>
  <si>
    <t>Спорт высших достижений</t>
  </si>
  <si>
    <t>Код</t>
  </si>
  <si>
    <t xml:space="preserve">Темп роста к соответствующему периоду прошлого года, %. </t>
  </si>
  <si>
    <t>%</t>
  </si>
  <si>
    <t>РзПр</t>
  </si>
  <si>
    <t>0100</t>
  </si>
  <si>
    <t>0102</t>
  </si>
  <si>
    <t>0103</t>
  </si>
  <si>
    <t>0104</t>
  </si>
  <si>
    <t>0106</t>
  </si>
  <si>
    <t>0111</t>
  </si>
  <si>
    <t>0113</t>
  </si>
  <si>
    <t>0200</t>
  </si>
  <si>
    <t>0300</t>
  </si>
  <si>
    <t>0310</t>
  </si>
  <si>
    <t>0314</t>
  </si>
  <si>
    <t>0400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</si>
  <si>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</si>
  <si>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</si>
  <si>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</si>
  <si>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</si>
  <si>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</si>
  <si>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</si>
  <si>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</si>
  <si>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</si>
  <si>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</si>
  <si>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</si>
  <si>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</si>
  <si>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</si>
  <si>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</si>
  <si>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</si>
  <si>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</si>
  <si>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</si>
  <si>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</si>
  <si>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</si>
  <si>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</si>
  <si>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</si>
  <si>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</si>
  <si>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</si>
  <si>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</si>
  <si>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</si>
  <si>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1004</t>
  </si>
  <si>
    <t>1100</t>
  </si>
  <si>
    <t>1101</t>
  </si>
  <si>
    <t>1102</t>
  </si>
  <si>
    <t>1103</t>
  </si>
  <si>
    <t>1300</t>
  </si>
  <si>
    <t>1301</t>
  </si>
  <si>
    <t>05 - Муниципальная программа "Спорт"</t>
  </si>
  <si>
    <t>02 - Муниципальная программа "Культура и и туризм"</t>
  </si>
  <si>
    <t xml:space="preserve"> 03 - Муниципальная программа "Образование"</t>
  </si>
  <si>
    <t>04 - Муниципальная программа "Социальная защита населения"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</si>
  <si>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</si>
  <si>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</si>
  <si>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</si>
  <si>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10 - Муниципальная программа "Развитие инженерной инфраструктуры, энергоэффективности и отрасли обращения с отходами"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</si>
  <si>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</si>
  <si>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</si>
  <si>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</si>
  <si>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</si>
  <si>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</si>
  <si>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</si>
  <si>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и капитальный ремонт объектов социальной инфраструктуры"</t>
  </si>
  <si>
    <t>95 - Руководство и управление в сфере установленных функций органов местного самоуправления</t>
  </si>
  <si>
    <t>99 - Непрограммные расходы</t>
  </si>
  <si>
    <t>Итого по непрограммным расходам</t>
  </si>
  <si>
    <t>Итого по муниципальным программам</t>
  </si>
  <si>
    <t xml:space="preserve"> рублей</t>
  </si>
  <si>
    <t>По состоянию на 01.01.2025 (тыс.руб)</t>
  </si>
  <si>
    <t>Защита населения и территории от чрезвычайных ситуаций природного и техногенного характера, пожарная безопасность</t>
  </si>
  <si>
    <t>1 00 00000 00 0000 000</t>
  </si>
  <si>
    <t>1 01 00000 00 0000 000</t>
  </si>
  <si>
    <t>НАЛОГИ НА ПРИБЫЛЬ, ДОХОДЫ</t>
  </si>
  <si>
    <t>1 01 02000 01 0000 110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</si>
  <si>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</si>
  <si>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</si>
  <si>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</si>
  <si>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</si>
  <si>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ТОВАРЫ (РАБОТЫ, УСЛУГИ), РЕАЛИЗУЕМЫЕ НА ТЕРРИТОРИИ РОССИЙСКОЙ ФЕДЕРАЦИИ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</si>
  <si>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</si>
  <si>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</si>
  <si>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</si>
  <si>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</si>
  <si>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 xml:space="preserve">Единый налог на вмененный доход для отдельных видов деятельности
</t>
  </si>
  <si>
    <t>1 05 04 000 02 0000 110</t>
  </si>
  <si>
    <t xml:space="preserve">Налог, взимаемый в связи с применением патентной системы налогообложения
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</si>
  <si>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</si>
  <si>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</si>
  <si>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1 06 00000 00 0000 000</t>
  </si>
  <si>
    <t>НАЛОГИ НА ИМУЩЕСТВО</t>
  </si>
  <si>
    <t>1 06 01000 00 0000 110</t>
  </si>
  <si>
    <t>1 06 06000 00 0000 110</t>
  </si>
  <si>
    <t>Налог на имущество физических лиц</t>
  </si>
  <si>
    <t>Земельный налог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</si>
  <si>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</si>
  <si>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</si>
  <si>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</si>
  <si>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</si>
  <si>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</si>
  <si>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</si>
  <si>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</si>
  <si>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</si>
  <si>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</si>
  <si>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</si>
  <si>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</si>
  <si>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</si>
  <si>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</si>
  <si>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</si>
  <si>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</si>
  <si>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</si>
  <si>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</si>
  <si>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</si>
  <si>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</si>
  <si>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</si>
  <si>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</si>
  <si>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</si>
  <si>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</si>
  <si>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</si>
  <si>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</si>
  <si>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ОТ ОКАЗАНИЯ ПЛАТНЫХ УСЛУГ  И КОМПЕНСАЦИИ ЗАТРАТ ГОСУДАРСТВА</t>
  </si>
  <si>
    <t>Отклонение фактического исполнения на 01.07.2025  и  годового плана на 2025 по отчету об исполнении бюджета</t>
  </si>
  <si>
    <t>19 - Муниципальная программа "Переселение граждан из аварийного жилищного фонда"</t>
  </si>
  <si>
    <t>Годовой план на 2025 год по РСД от 11.12.2024 №1/7 (в ред. РСД от 04.06.2025 № 45/7)</t>
  </si>
  <si>
    <t>0309</t>
  </si>
  <si>
    <t>Гражданская оборона</t>
  </si>
  <si>
    <t>0405</t>
  </si>
  <si>
    <t>Сельское хозяйство и рыболовство</t>
  </si>
  <si>
    <t>Другие вопросы в области здравоохранения</t>
  </si>
  <si>
    <t>0900</t>
  </si>
  <si>
    <t>0909</t>
  </si>
  <si>
    <t>Социальное обеспечение населения</t>
  </si>
  <si>
    <t>1003</t>
  </si>
  <si>
    <t>Телевидение и радиовещание</t>
  </si>
  <si>
    <t>Другие вопросы в области средств массовой информации</t>
  </si>
  <si>
    <t>ЗДРАВООХРАНЕНИЕ</t>
  </si>
  <si>
    <t>СРЕДСТВА МАССОВОЙ ИНФОРМАЦИИ</t>
  </si>
  <si>
    <t>1200</t>
  </si>
  <si>
    <t>1201</t>
  </si>
  <si>
    <t>1204</t>
  </si>
  <si>
    <t>01 - Муниципальная программа "Здравоохранение"</t>
  </si>
  <si>
    <t>Мобилизационная и вневойсковая подготовка</t>
  </si>
  <si>
    <t>0203</t>
  </si>
  <si>
    <t xml:space="preserve">
ИНФОРМАЦИЯ 
о ходе исполнения бюджета муниципального образования городской округ Дзержинский Московской области
за 9 месяцев 2025 года</t>
  </si>
  <si>
    <t xml:space="preserve">Исполнение по доходам бюджета муниципального образования городской округ Дзержинский Московской области
 за 9 месяцев 2025 года          </t>
  </si>
  <si>
    <t>Годовой план на 2025 год по отчету об исполнении бюджета за 9 месяцев 2025 года (ф.о. 0503117)</t>
  </si>
  <si>
    <t>Фактическое исполнение по состоянию на 01.10.2024 года (ф.о. 0503117)</t>
  </si>
  <si>
    <t>Фактическое исполнение по состоянию на 01.10.2025 года (ф.о.  0503117)</t>
  </si>
  <si>
    <t xml:space="preserve">             Доходы бюджета муниципального образования городской округ Дзержинский Московской области за 9 месяцев 2025 года составили 2 036 271,3 тыс. рублей или 63,6 % от годовых плановых назначений.</t>
  </si>
  <si>
    <t xml:space="preserve">Дотации </t>
  </si>
  <si>
    <t>2 02 10000 00 0000 150</t>
  </si>
  <si>
    <t>По состоянию на 01.10.2025          (тыс.руб)</t>
  </si>
  <si>
    <t xml:space="preserve">         Общая сумма долговых обязательств бюджета на 01.10.2025 составила 400 000 тыс.рублей.</t>
  </si>
  <si>
    <t>Долговые обязательства в иностранной валюте по состоянию на 01.10.2025 отсутствуют.</t>
  </si>
  <si>
    <t>Отклонения объема долга на 01.10.2025 к 01.01.2025</t>
  </si>
  <si>
    <t xml:space="preserve">        По итогам исполнения бюджета за 9 месяцев 2025 года сложился профицит бюджета в размере 17 301,49 тыс. рублей.</t>
  </si>
  <si>
    <t>Отклонение от годового плана на 2025 год по РСД от 11.12.2024        № 1/7 (в ред.РСД от 04.06.2025 №45/7)  по состоянию на 01.10.2025</t>
  </si>
  <si>
    <t>% исполнения годового плана на 2025 год по РСД от 11.12.2024       № 1/7 (в ред. РСД от 04.06.2025 №45/7)  по состоянию  на 01.10.2025 года</t>
  </si>
  <si>
    <t>Обеспечение проведения выборов и референдумов</t>
  </si>
  <si>
    <t>0107</t>
  </si>
  <si>
    <t>09 - Муниципальная программа "Жилище"</t>
  </si>
  <si>
    <t>Отклонение фактического исполнения на 01.10.2025  и  годового плана на 2025 по отчету об исполнении бюджета</t>
  </si>
  <si>
    <t xml:space="preserve">         В бюджетной сфере округа в настоящее время трудится около 2 тысяч человек. Всего за 9 месяцев 2025 года расходы на выплату заработной платы муниципальных учреждений составили  858 077,9 тыс. руб. или 42,5% от общего объема расходов бюджета.</t>
  </si>
  <si>
    <t xml:space="preserve">           Расходы бюджета исполнены в объеме 2 018 969,8 тыс. рублей, что составляет 57,6 % от плановых годовых показателей.</t>
  </si>
  <si>
    <t>Исполнение по разделам подразделам классификации расходов бюджета муниципального образования 
городской округ Дзержинский Московской области за 9 месяцев 2025 года</t>
  </si>
  <si>
    <t>Исполнение бюджета муниципального образования
городской округДзержинский Московской области в разрезе муниципальных программ
за 9 месяцев  2025 года</t>
  </si>
  <si>
    <t>Годовой план на 2025 год по РСД от 11.12.2024 №1/7 (в ред. РСД от 04.06.2025       № 45/7)</t>
  </si>
  <si>
    <t>% исполнения годового плана на 2025 год по отчету об исполнении бюджета за 9 месяцев  2025 год по состоянию на 01.10.2025</t>
  </si>
  <si>
    <t>% исполнения годового плана на 2025 год по отчету об исполнении бюджета за 9 месяцев 2025 год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</si>
</sst>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р_._-;\-* #,##0.00\ _р_._-;_-* &quot;-&quot;??\ _р_._-;_-@_-"/>
    <numFmt numFmtId="164" formatCode="#,##0.0"/>
    <numFmt numFmtId="165" formatCode="_-* #,##0\ _р_._-;\-* #,##0\ _р_._-;_-* &quot;-&quot;??\ _р_._-;_-@_-"/>
    <numFmt numFmtId="166" formatCode="0.0"/>
    <numFmt numFmtId="167" formatCode="[&gt;=0.005]#,##0.00;[&lt;=-0.005]\-#,##0.00;#,##0.00"/>
    <numFmt numFmtId="168" formatCode="[&gt;=0.005]#,##0.00;[Red][&lt;=-0.005]\-#,##0.00;#,##0.00"/>
    <numFmt numFmtId="169" formatCode="#,##0.00_ ;[Red]\-#,##0.00\ "/>
    <numFmt numFmtId="170" formatCode="#,##0.0_ ;[Red]\-#,##0.0\ 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>
      <alignment horizontal="center" vertical="center" wrapText="1"/>
      <protection locked="0" hidden="1"/>
    </xf>
    <xf numFmtId="49" fontId="4" fillId="0" borderId="0">
      <alignment horizontal="left" vertical="center" wrapText="1"/>
      <protection locked="0" hidden="1"/>
    </xf>
    <xf numFmtId="0" fontId="4" fillId="0" borderId="0" applyProtection="0"/>
    <xf numFmtId="49" fontId="5" fillId="0" borderId="0">
      <alignment horizontal="center" vertical="top" wrapText="1"/>
      <protection locked="0" hidden="1"/>
    </xf>
    <xf numFmtId="49" fontId="6" fillId="0" borderId="0">
      <alignment horizontal="center" wrapText="1"/>
      <protection locked="0" hidden="1"/>
    </xf>
    <xf numFmtId="0" fontId="4" fillId="0" borderId="0">
      <alignment horizontal="center" vertical="top" wrapText="1"/>
      <protection locked="0" hidden="1"/>
    </xf>
    <xf numFmtId="0" fontId="4" fillId="0" borderId="0">
      <alignment horizontal="left" wrapText="1"/>
      <protection locked="0" hidden="1"/>
    </xf>
    <xf numFmtId="49" fontId="11" fillId="0" borderId="0">
      <alignment horizontal="center" vertical="top" wrapText="1"/>
      <protection locked="0" hidden="1"/>
    </xf>
    <xf numFmtId="0" fontId="4" fillId="0" borderId="0">
      <alignment horizontal="left" vertical="top" wrapText="1"/>
      <protection locked="0" hidden="1"/>
    </xf>
    <xf numFmtId="49" fontId="8" fillId="0" borderId="0">
      <alignment horizontal="right" vertical="top" wrapText="1"/>
      <protection locked="0" hidden="1"/>
    </xf>
    <xf numFmtId="0" fontId="4" fillId="0" borderId="0">
      <alignment horizontal="right" vertical="top" wrapText="1"/>
      <protection locked="0" hidden="1"/>
    </xf>
    <xf numFmtId="0" fontId="12" fillId="0" borderId="0"/>
    <xf numFmtId="0" fontId="16" fillId="4" borderId="3" applyNumberFormat="0" applyFont="0" applyBorder="0" applyAlignment="0" applyProtection="0">
      <alignment horizontal="left" wrapText="1"/>
    </xf>
    <xf numFmtId="43" fontId="12" fillId="0" borderId="0" applyFont="0" applyFill="0" applyBorder="0" applyAlignment="0" applyProtection="0"/>
  </cellStyleXfs>
  <cellXfs count="192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/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3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2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7" fillId="0" borderId="0" xfId="0" applyFont="1"/>
    <xf numFmtId="164" fontId="14" fillId="0" borderId="0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/>
    <xf numFmtId="166" fontId="0" fillId="0" borderId="0" xfId="0" applyNumberFormat="1"/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wrapText="1"/>
    </xf>
    <xf numFmtId="0" fontId="18" fillId="0" borderId="0" xfId="0" applyFont="1"/>
    <xf numFmtId="166" fontId="18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8" fillId="0" borderId="0" xfId="0" applyFont="1" applyBorder="1"/>
    <xf numFmtId="0" fontId="14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166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3" fillId="0" borderId="0" xfId="3" applyNumberFormat="1" applyFont="1" applyBorder="1" applyAlignment="1" applyProtection="1">
      <alignment horizontal="left" vertical="top" wrapText="1"/>
      <protection locked="0" hidden="1"/>
    </xf>
    <xf numFmtId="166" fontId="13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Border="1" applyAlignment="1" applyProtection="1">
      <alignment horizontal="left" vertical="top" wrapText="1"/>
      <protection locked="0" hidden="1"/>
    </xf>
    <xf numFmtId="166" fontId="14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3" fillId="0" borderId="4" xfId="3" applyNumberFormat="1" applyFont="1" applyBorder="1" applyAlignment="1" applyProtection="1">
      <alignment horizontal="left" vertical="top" wrapText="1"/>
      <protection locked="0" hidden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left" vertical="top" wrapText="1"/>
      <protection locked="0" hidden="1"/>
    </xf>
    <xf numFmtId="49" fontId="14" fillId="0" borderId="2" xfId="3" applyNumberFormat="1" applyFont="1" applyBorder="1" applyAlignment="1" applyProtection="1">
      <alignment horizontal="left" vertical="top" wrapText="1"/>
      <protection locked="0" hidden="1"/>
    </xf>
    <xf numFmtId="3" fontId="14" fillId="0" borderId="1" xfId="3" applyNumberFormat="1" applyFont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>
      <alignment horizontal="left" vertical="center" wrapText="1"/>
    </xf>
    <xf numFmtId="3" fontId="14" fillId="0" borderId="0" xfId="3" applyNumberFormat="1" applyFont="1" applyBorder="1" applyAlignment="1" applyProtection="1">
      <alignment horizontal="center" vertical="top" wrapText="1"/>
      <protection locked="0" hidden="1"/>
    </xf>
    <xf numFmtId="3" fontId="14" fillId="0" borderId="0" xfId="3" applyNumberFormat="1" applyFont="1" applyBorder="1" applyAlignment="1" applyProtection="1">
      <alignment horizontal="center" vertical="center" wrapText="1"/>
      <protection locked="0" hidden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165" fontId="22" fillId="2" borderId="9" xfId="14" applyNumberFormat="1" applyFont="1" applyFill="1" applyBorder="1" applyAlignment="1">
      <alignment vertical="center" wrapText="1"/>
    </xf>
    <xf numFmtId="165" fontId="22" fillId="2" borderId="9" xfId="14" applyNumberFormat="1" applyFont="1" applyFill="1" applyBorder="1" applyAlignment="1">
      <alignment horizontal="center" vertical="center" wrapText="1"/>
    </xf>
    <xf numFmtId="4" fontId="23" fillId="2" borderId="9" xfId="14" applyNumberFormat="1" applyFont="1" applyFill="1" applyBorder="1" applyAlignment="1">
      <alignment vertical="center" wrapText="1"/>
    </xf>
    <xf numFmtId="4" fontId="25" fillId="0" borderId="1" xfId="14" applyNumberFormat="1" applyFont="1" applyBorder="1" applyAlignment="1">
      <alignment horizontal="right" vertical="center" wrapText="1"/>
    </xf>
    <xf numFmtId="4" fontId="23" fillId="2" borderId="9" xfId="14" applyNumberFormat="1" applyFont="1" applyFill="1" applyBorder="1" applyAlignment="1">
      <alignment horizontal="right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wrapText="1"/>
    </xf>
    <xf numFmtId="4" fontId="23" fillId="3" borderId="9" xfId="14" applyNumberFormat="1" applyFont="1" applyFill="1" applyBorder="1" applyAlignment="1">
      <alignment horizontal="right" vertical="center" wrapText="1"/>
    </xf>
    <xf numFmtId="166" fontId="23" fillId="2" borderId="9" xfId="14" applyNumberFormat="1" applyFont="1" applyFill="1" applyBorder="1" applyAlignment="1">
      <alignment vertical="center" wrapText="1"/>
    </xf>
    <xf numFmtId="166" fontId="23" fillId="3" borderId="9" xfId="14" applyNumberFormat="1" applyFont="1" applyFill="1" applyBorder="1" applyAlignment="1">
      <alignment horizontal="right" vertical="center" wrapText="1"/>
    </xf>
    <xf numFmtId="166" fontId="26" fillId="0" borderId="1" xfId="0" applyNumberFormat="1" applyFont="1" applyBorder="1" applyAlignment="1">
      <alignment horizontal="right" wrapText="1"/>
    </xf>
    <xf numFmtId="166" fontId="25" fillId="0" borderId="1" xfId="14" applyNumberFormat="1" applyFont="1" applyBorder="1" applyAlignment="1">
      <alignment horizontal="right" vertical="center" wrapText="1"/>
    </xf>
    <xf numFmtId="166" fontId="23" fillId="2" borderId="9" xfId="14" applyNumberFormat="1" applyFont="1" applyFill="1" applyBorder="1" applyAlignment="1">
      <alignment horizontal="right" vertical="center" wrapText="1"/>
    </xf>
    <xf numFmtId="166" fontId="24" fillId="2" borderId="1" xfId="0" applyNumberFormat="1" applyFont="1" applyFill="1" applyBorder="1" applyAlignment="1">
      <alignment horizontal="right" vertical="center" wrapText="1"/>
    </xf>
    <xf numFmtId="167" fontId="26" fillId="0" borderId="1" xfId="0" applyNumberFormat="1" applyFont="1" applyBorder="1" applyAlignment="1">
      <alignment horizontal="right" wrapText="1"/>
    </xf>
    <xf numFmtId="167" fontId="27" fillId="0" borderId="1" xfId="0" applyNumberFormat="1" applyFont="1" applyBorder="1" applyAlignment="1">
      <alignment horizontal="right" wrapText="1"/>
    </xf>
    <xf numFmtId="166" fontId="27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24" fillId="2" borderId="9" xfId="14" applyNumberFormat="1" applyFont="1" applyFill="1" applyBorder="1" applyAlignment="1">
      <alignment horizontal="right" vertical="center" wrapText="1"/>
    </xf>
    <xf numFmtId="4" fontId="24" fillId="3" borderId="9" xfId="14" applyNumberFormat="1" applyFont="1" applyFill="1" applyBorder="1" applyAlignment="1">
      <alignment horizontal="right" vertical="center" wrapText="1"/>
    </xf>
    <xf numFmtId="4" fontId="24" fillId="2" borderId="9" xfId="14" applyNumberFormat="1" applyFont="1" applyFill="1" applyBorder="1" applyAlignment="1">
      <alignment vertical="center" wrapText="1"/>
    </xf>
    <xf numFmtId="4" fontId="24" fillId="3" borderId="9" xfId="14" applyNumberFormat="1" applyFont="1" applyFill="1" applyBorder="1" applyAlignment="1">
      <alignment vertical="center" wrapText="1"/>
    </xf>
    <xf numFmtId="167" fontId="15" fillId="0" borderId="13" xfId="0" applyNumberFormat="1" applyFont="1" applyBorder="1" applyAlignment="1">
      <alignment horizontal="right" wrapText="1"/>
    </xf>
    <xf numFmtId="4" fontId="24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" fontId="24" fillId="0" borderId="1" xfId="14" applyNumberFormat="1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wrapText="1"/>
    </xf>
    <xf numFmtId="167" fontId="24" fillId="0" borderId="1" xfId="0" applyNumberFormat="1" applyFont="1" applyBorder="1" applyAlignment="1">
      <alignment horizontal="right" wrapText="1"/>
    </xf>
    <xf numFmtId="0" fontId="2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8" fontId="15" fillId="0" borderId="13" xfId="0" applyNumberFormat="1" applyFont="1" applyBorder="1" applyAlignment="1"/>
    <xf numFmtId="169" fontId="15" fillId="0" borderId="13" xfId="0" applyNumberFormat="1" applyFont="1" applyBorder="1" applyAlignment="1"/>
    <xf numFmtId="4" fontId="15" fillId="0" borderId="13" xfId="3" applyNumberFormat="1" applyFont="1" applyBorder="1" applyAlignment="1" applyProtection="1">
      <alignment wrapText="1"/>
      <protection locked="0" hidden="1"/>
    </xf>
    <xf numFmtId="4" fontId="15" fillId="0" borderId="13" xfId="0" applyNumberFormat="1" applyFont="1" applyBorder="1" applyAlignment="1">
      <alignment wrapText="1"/>
    </xf>
    <xf numFmtId="164" fontId="15" fillId="0" borderId="13" xfId="0" applyNumberFormat="1" applyFont="1" applyBorder="1" applyAlignment="1">
      <alignment wrapText="1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4" fontId="27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Fill="1" applyBorder="1" applyAlignment="1">
      <alignment horizontal="right" vertical="center" wrapText="1"/>
    </xf>
    <xf numFmtId="169" fontId="15" fillId="0" borderId="12" xfId="0" applyNumberFormat="1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164" fontId="23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15" fillId="0" borderId="13" xfId="0" applyNumberFormat="1" applyFont="1" applyFill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164" fontId="15" fillId="0" borderId="13" xfId="0" applyNumberFormat="1" applyFont="1" applyFill="1" applyBorder="1" applyAlignment="1">
      <alignment wrapText="1"/>
    </xf>
    <xf numFmtId="170" fontId="15" fillId="0" borderId="13" xfId="0" applyNumberFormat="1" applyFont="1" applyBorder="1" applyAlignment="1"/>
    <xf numFmtId="4" fontId="24" fillId="0" borderId="13" xfId="3" applyNumberFormat="1" applyFont="1" applyBorder="1" applyAlignment="1" applyProtection="1">
      <alignment wrapText="1"/>
      <protection locked="0" hidden="1"/>
    </xf>
    <xf numFmtId="4" fontId="24" fillId="0" borderId="13" xfId="0" applyNumberFormat="1" applyFont="1" applyBorder="1" applyAlignment="1">
      <alignment wrapText="1"/>
    </xf>
    <xf numFmtId="164" fontId="24" fillId="0" borderId="13" xfId="0" applyNumberFormat="1" applyFont="1" applyBorder="1" applyAlignment="1">
      <alignment wrapText="1"/>
    </xf>
    <xf numFmtId="164" fontId="24" fillId="0" borderId="1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15" fillId="3" borderId="9" xfId="14" applyNumberFormat="1" applyFont="1" applyFill="1" applyBorder="1" applyAlignment="1">
      <alignment horizontal="right" vertical="center" wrapText="1"/>
    </xf>
    <xf numFmtId="0" fontId="20" fillId="0" borderId="13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67" fontId="26" fillId="0" borderId="16" xfId="0" applyNumberFormat="1" applyFont="1" applyBorder="1" applyAlignment="1">
      <alignment horizontal="right" wrapText="1"/>
    </xf>
    <xf numFmtId="49" fontId="9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167" fontId="15" fillId="0" borderId="16" xfId="0" applyNumberFormat="1" applyFont="1" applyBorder="1" applyAlignment="1">
      <alignment horizontal="right" vertical="center" wrapText="1"/>
    </xf>
    <xf numFmtId="4" fontId="26" fillId="0" borderId="16" xfId="0" applyNumberFormat="1" applyFont="1" applyBorder="1" applyAlignment="1">
      <alignment horizontal="righ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15" fillId="0" borderId="16" xfId="0" applyNumberFormat="1" applyFont="1" applyFill="1" applyBorder="1" applyAlignment="1">
      <alignment horizontal="right" vertical="center" wrapText="1"/>
    </xf>
    <xf numFmtId="169" fontId="15" fillId="0" borderId="16" xfId="0" applyNumberFormat="1" applyFont="1" applyBorder="1" applyAlignment="1"/>
    <xf numFmtId="4" fontId="15" fillId="0" borderId="16" xfId="3" applyNumberFormat="1" applyFont="1" applyBorder="1" applyAlignment="1" applyProtection="1">
      <alignment wrapText="1"/>
      <protection locked="0" hidden="1"/>
    </xf>
    <xf numFmtId="4" fontId="15" fillId="0" borderId="16" xfId="0" applyNumberFormat="1" applyFont="1" applyBorder="1" applyAlignment="1">
      <alignment wrapText="1"/>
    </xf>
    <xf numFmtId="164" fontId="15" fillId="0" borderId="16" xfId="0" applyNumberFormat="1" applyFont="1" applyBorder="1" applyAlignment="1">
      <alignment wrapText="1"/>
    </xf>
    <xf numFmtId="164" fontId="15" fillId="0" borderId="16" xfId="0" applyNumberFormat="1" applyFont="1" applyFill="1" applyBorder="1" applyAlignment="1">
      <alignment wrapText="1"/>
    </xf>
    <xf numFmtId="4" fontId="0" fillId="0" borderId="0" xfId="0" applyNumberFormat="1"/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left" vertical="top" wrapText="1"/>
      <protection locked="0" hidden="1"/>
    </xf>
    <xf numFmtId="49" fontId="1" fillId="0" borderId="14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0" fontId="14" fillId="5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1" fillId="0" borderId="15" xfId="3" applyNumberFormat="1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0" fontId="0" fillId="0" borderId="1" xfId="0" applyBorder="1" applyAlignment="1">
      <alignment horizontal="center" vertical="top" wrapText="1"/>
    </xf>
    <xf numFmtId="0" fontId="1" fillId="0" borderId="1" xfId="3" applyFont="1" applyBorder="1" applyAlignment="1" applyProtection="1">
      <alignment horizontal="left" vertical="top" wrapText="1"/>
      <protection locked="0" hidden="1"/>
    </xf>
    <xf numFmtId="0" fontId="1" fillId="0" borderId="14" xfId="3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14" xfId="3" applyNumberFormat="1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14" fillId="0" borderId="0" xfId="3" applyNumberFormat="1" applyFont="1" applyFill="1" applyBorder="1" applyAlignment="1" applyProtection="1">
      <alignment horizontal="left" vertical="top" wrapText="1"/>
      <protection locked="0" hidden="1"/>
    </xf>
    <xf numFmtId="0" fontId="0" fillId="0" borderId="0" xfId="0" applyAlignment="1">
      <alignment wrapText="1"/>
    </xf>
    <xf numFmtId="0" fontId="29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15" fillId="5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49" fontId="14" fillId="0" borderId="10" xfId="3" applyNumberFormat="1" applyFont="1" applyBorder="1" applyAlignment="1" applyProtection="1">
      <alignment horizontal="center" vertical="top" wrapText="1"/>
      <protection locked="0" hidden="1"/>
    </xf>
    <xf numFmtId="49" fontId="14" fillId="0" borderId="11" xfId="3" applyNumberFormat="1" applyFont="1" applyBorder="1" applyAlignment="1" applyProtection="1">
      <alignment horizontal="center" vertical="top" wrapText="1"/>
      <protection locked="0" hidden="1"/>
    </xf>
    <xf numFmtId="49" fontId="14" fillId="0" borderId="7" xfId="3" applyNumberFormat="1" applyFont="1" applyBorder="1" applyAlignment="1" applyProtection="1">
      <alignment horizontal="center" vertical="top" wrapText="1"/>
      <protection locked="0" hidden="1"/>
    </xf>
    <xf numFmtId="49" fontId="14" fillId="0" borderId="8" xfId="3" applyNumberFormat="1" applyFont="1" applyBorder="1" applyAlignment="1" applyProtection="1">
      <alignment horizontal="center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49" fontId="2" fillId="0" borderId="1" xfId="3" applyNumberFormat="1" applyFont="1" applyBorder="1" applyAlignment="1" applyProtection="1">
      <alignment horizontal="left" vertical="top" wrapText="1"/>
      <protection locked="0" hidden="1"/>
    </xf>
    <xf numFmtId="49" fontId="2" fillId="0" borderId="14" xfId="3" applyNumberFormat="1" applyFont="1" applyBorder="1" applyAlignment="1" applyProtection="1">
      <alignment horizontal="left" vertical="top" wrapText="1"/>
      <protection locked="0" hidden="1"/>
    </xf>
    <xf numFmtId="49" fontId="14" fillId="0" borderId="6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center" vertical="top" wrapText="1"/>
      <protection locked="0" hidden="1"/>
    </xf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8" fillId="3" borderId="9" xfId="14" applyNumberFormat="1" applyFont="1" applyFill="1" applyBorder="1" applyAlignment="1">
      <alignment horizontal="right" vertical="center" wrapText="1"/>
    </xf>
    <xf numFmtId="4" fontId="8" fillId="3" borderId="9" xfId="14" applyNumberFormat="1" applyFont="1" applyFill="1" applyBorder="1" applyAlignment="1">
      <alignment horizontal="right" vertical="center" wrapText="1"/>
    </xf>
    <xf numFmtId="167" fontId="24" fillId="0" borderId="13" xfId="0" applyNumberFormat="1" applyFont="1" applyBorder="1" applyAlignment="1">
      <alignment horizontal="right" wrapText="1"/>
    </xf>
  </cellXfs>
  <cellStyles count="15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" xfId="14" builtinId="3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9"/>
  <sheetViews>
    <sheetView tabSelected="1" topLeftCell="A82" zoomScaleNormal="100" workbookViewId="0">
      <selection activeCell="F110" sqref="F110"/>
    </sheetView>
  </sheetViews>
  <sheetFormatPr defaultRowHeight="15" x14ac:dyDescent="0.25"/>
  <cols>
    <col min="1" max="1" width="20.7109375" customWidth="1"/>
    <col min="2" max="2" width="39.5703125" customWidth="1"/>
    <col min="3" max="3" width="17.28515625" customWidth="1"/>
    <col min="4" max="4" width="19.140625" customWidth="1"/>
    <col min="5" max="6" width="17.28515625" customWidth="1"/>
    <col min="7" max="7" width="17.7109375" customWidth="1"/>
    <col min="8" max="8" width="17.28515625" customWidth="1"/>
    <col min="9" max="9" width="17.28515625" style="24" customWidth="1"/>
    <col min="10" max="10" width="17.28515625" customWidth="1"/>
    <col min="11" max="11" width="19.28515625" customWidth="1"/>
    <col min="13" max="13" width="44.28515625" customWidth="1"/>
    <col min="14" max="14" width="22.42578125" customWidth="1"/>
  </cols>
  <sheetData>
    <row r="1" spans="1:11" ht="70.5" customHeight="1" x14ac:dyDescent="0.25">
      <c r="B1" s="172" t="s">
        <v>199</v>
      </c>
      <c r="C1" s="172"/>
      <c r="D1" s="172"/>
      <c r="E1" s="172"/>
      <c r="F1" s="172"/>
      <c r="G1" s="172"/>
      <c r="H1" s="172"/>
      <c r="I1" s="172"/>
      <c r="J1" s="172"/>
      <c r="K1" s="172"/>
    </row>
    <row r="2" spans="1:11" ht="48" customHeight="1" x14ac:dyDescent="0.25">
      <c r="B2" s="173" t="s">
        <v>204</v>
      </c>
      <c r="C2" s="173"/>
      <c r="D2" s="173"/>
      <c r="E2" s="173"/>
      <c r="F2" s="173"/>
      <c r="G2" s="173"/>
      <c r="H2" s="173"/>
      <c r="I2" s="173"/>
      <c r="J2" s="173"/>
      <c r="K2" s="173"/>
    </row>
    <row r="3" spans="1:11" ht="40.5" customHeight="1" x14ac:dyDescent="0.25">
      <c r="B3" s="174" t="s">
        <v>200</v>
      </c>
      <c r="C3" s="174"/>
      <c r="D3" s="174"/>
      <c r="E3" s="174"/>
      <c r="F3" s="174"/>
      <c r="G3" s="174"/>
      <c r="H3" s="174"/>
      <c r="I3" s="174"/>
      <c r="J3" s="174"/>
      <c r="K3" s="174"/>
    </row>
    <row r="4" spans="1:11" x14ac:dyDescent="0.25">
      <c r="K4" t="s">
        <v>124</v>
      </c>
    </row>
    <row r="5" spans="1:11" ht="156" customHeight="1" x14ac:dyDescent="0.25">
      <c r="A5" s="2" t="s">
        <v>58</v>
      </c>
      <c r="B5" s="2" t="s">
        <v>41</v>
      </c>
      <c r="C5" s="17" t="s">
        <v>179</v>
      </c>
      <c r="D5" s="2" t="s">
        <v>201</v>
      </c>
      <c r="E5" s="138" t="s">
        <v>203</v>
      </c>
      <c r="F5" s="17" t="s">
        <v>212</v>
      </c>
      <c r="G5" s="17" t="s">
        <v>177</v>
      </c>
      <c r="H5" s="17" t="s">
        <v>213</v>
      </c>
      <c r="I5" s="25" t="s">
        <v>224</v>
      </c>
      <c r="J5" s="138" t="s">
        <v>202</v>
      </c>
      <c r="K5" s="3" t="s">
        <v>59</v>
      </c>
    </row>
    <row r="6" spans="1:11" x14ac:dyDescent="0.25">
      <c r="A6" s="2">
        <v>1</v>
      </c>
      <c r="B6" s="16">
        <v>2</v>
      </c>
      <c r="C6" s="16">
        <v>3</v>
      </c>
      <c r="D6" s="16">
        <v>4</v>
      </c>
      <c r="E6" s="3">
        <v>5</v>
      </c>
      <c r="F6" s="3">
        <v>6</v>
      </c>
      <c r="G6" s="3">
        <v>7</v>
      </c>
      <c r="H6" s="22">
        <v>8</v>
      </c>
      <c r="I6" s="17">
        <v>9</v>
      </c>
      <c r="J6" s="3">
        <v>10</v>
      </c>
      <c r="K6" s="3">
        <v>11</v>
      </c>
    </row>
    <row r="7" spans="1:11" x14ac:dyDescent="0.25">
      <c r="A7" s="57" t="s">
        <v>127</v>
      </c>
      <c r="B7" s="56" t="s">
        <v>0</v>
      </c>
      <c r="C7" s="58">
        <f>C8+C10+C12+C17+C20+C21+C22+C23+C24+C25+C26+C27</f>
        <v>1914173568.3599999</v>
      </c>
      <c r="D7" s="58">
        <f>D8+D10+D12+D17+D20+D21+D22+D23+D24+D25+D26+D27</f>
        <v>1914173568.3599999</v>
      </c>
      <c r="E7" s="76">
        <f>E8+E10+E12+E17+E20+E21+E22+E23+E24+E25+E26+E27</f>
        <v>1308440522.0700002</v>
      </c>
      <c r="F7" s="58">
        <f>E7-C7</f>
        <v>-605733046.28999972</v>
      </c>
      <c r="G7" s="58">
        <f>E7-D7</f>
        <v>-605733046.28999972</v>
      </c>
      <c r="H7" s="64">
        <f>SUM(E7/C7*100)</f>
        <v>68.355375066171689</v>
      </c>
      <c r="I7" s="64">
        <f>SUM(E7/D7*100)</f>
        <v>68.355375066171689</v>
      </c>
      <c r="J7" s="76">
        <f>J8+J10+J12+J17+J20+J21+J22+J23+J24+J25+J26+J27</f>
        <v>1137374045.75</v>
      </c>
      <c r="K7" s="64">
        <f t="shared" ref="K7:K35" si="0">SUM(E7/J7*100)</f>
        <v>115.04047652214507</v>
      </c>
    </row>
    <row r="8" spans="1:11" x14ac:dyDescent="0.25">
      <c r="A8" s="50" t="s">
        <v>128</v>
      </c>
      <c r="B8" s="51" t="s">
        <v>129</v>
      </c>
      <c r="C8" s="63">
        <f>C9</f>
        <v>703921448.72000003</v>
      </c>
      <c r="D8" s="63">
        <f t="shared" ref="D8:E8" si="1">D9</f>
        <v>703921448.72000003</v>
      </c>
      <c r="E8" s="75">
        <f t="shared" si="1"/>
        <v>535718136.99000001</v>
      </c>
      <c r="F8" s="63">
        <f>E8-C8</f>
        <v>-168203311.73000002</v>
      </c>
      <c r="G8" s="63">
        <f t="shared" ref="G8:G35" si="2">E8-D8</f>
        <v>-168203311.73000002</v>
      </c>
      <c r="H8" s="65">
        <f t="shared" ref="H8:H35" si="3">SUM(E8/C8*100)</f>
        <v>76.10481794014683</v>
      </c>
      <c r="I8" s="65">
        <f t="shared" ref="I8:I35" si="4">SUM(E8/D8*100)</f>
        <v>76.10481794014683</v>
      </c>
      <c r="J8" s="77">
        <f>J9</f>
        <v>437952963.85000002</v>
      </c>
      <c r="K8" s="65">
        <f t="shared" si="0"/>
        <v>122.32321304108922</v>
      </c>
    </row>
    <row r="9" spans="1:11" x14ac:dyDescent="0.25">
      <c r="A9" s="52" t="s">
        <v>130</v>
      </c>
      <c r="B9" s="15" t="s">
        <v>1</v>
      </c>
      <c r="C9" s="62">
        <v>703921448.72000003</v>
      </c>
      <c r="D9" s="62">
        <v>703921448.72000003</v>
      </c>
      <c r="E9" s="81">
        <v>535718136.99000001</v>
      </c>
      <c r="F9" s="62">
        <f t="shared" ref="F9:F35" si="5">E9-C9</f>
        <v>-168203311.73000002</v>
      </c>
      <c r="G9" s="62">
        <f t="shared" si="2"/>
        <v>-168203311.73000002</v>
      </c>
      <c r="H9" s="66">
        <f t="shared" si="3"/>
        <v>76.10481794014683</v>
      </c>
      <c r="I9" s="66">
        <f t="shared" si="4"/>
        <v>76.10481794014683</v>
      </c>
      <c r="J9" s="78">
        <v>437952963.85000002</v>
      </c>
      <c r="K9" s="66">
        <f t="shared" si="0"/>
        <v>122.32321304108922</v>
      </c>
    </row>
    <row r="10" spans="1:11" ht="37.5" customHeight="1" x14ac:dyDescent="0.25">
      <c r="A10" s="50" t="s">
        <v>131</v>
      </c>
      <c r="B10" s="51" t="s">
        <v>135</v>
      </c>
      <c r="C10" s="59">
        <f>C11</f>
        <v>2523000</v>
      </c>
      <c r="D10" s="59">
        <f t="shared" ref="D10:E10" si="6">D11</f>
        <v>2523000</v>
      </c>
      <c r="E10" s="82">
        <f t="shared" si="6"/>
        <v>1864166.61</v>
      </c>
      <c r="F10" s="59">
        <f t="shared" si="5"/>
        <v>-658833.3899999999</v>
      </c>
      <c r="G10" s="59">
        <f t="shared" si="2"/>
        <v>-658833.3899999999</v>
      </c>
      <c r="H10" s="67">
        <f t="shared" si="3"/>
        <v>73.886904875148645</v>
      </c>
      <c r="I10" s="67">
        <f t="shared" si="4"/>
        <v>73.886904875148645</v>
      </c>
      <c r="J10" s="79">
        <f>J11</f>
        <v>1619193.89</v>
      </c>
      <c r="K10" s="67">
        <f t="shared" si="0"/>
        <v>115.12930116108579</v>
      </c>
    </row>
    <row r="11" spans="1:11" ht="24.75" customHeight="1" x14ac:dyDescent="0.25">
      <c r="A11" s="52" t="s">
        <v>132</v>
      </c>
      <c r="B11" s="53" t="s">
        <v>133</v>
      </c>
      <c r="C11" s="70">
        <v>2523000</v>
      </c>
      <c r="D11" s="70">
        <v>2523000</v>
      </c>
      <c r="E11" s="83">
        <v>1864166.61</v>
      </c>
      <c r="F11" s="70">
        <f t="shared" si="5"/>
        <v>-658833.3899999999</v>
      </c>
      <c r="G11" s="70">
        <f t="shared" si="2"/>
        <v>-658833.3899999999</v>
      </c>
      <c r="H11" s="66">
        <f t="shared" si="3"/>
        <v>73.886904875148645</v>
      </c>
      <c r="I11" s="66">
        <f t="shared" si="4"/>
        <v>73.886904875148645</v>
      </c>
      <c r="J11" s="78">
        <v>1619193.89</v>
      </c>
      <c r="K11" s="66">
        <f t="shared" si="0"/>
        <v>115.12930116108579</v>
      </c>
    </row>
    <row r="12" spans="1:11" x14ac:dyDescent="0.25">
      <c r="A12" s="50" t="s">
        <v>134</v>
      </c>
      <c r="B12" s="51" t="s">
        <v>136</v>
      </c>
      <c r="C12" s="63">
        <f>C13+C14+C15+C16</f>
        <v>648713400</v>
      </c>
      <c r="D12" s="63">
        <f>D13+D14+D15+D16</f>
        <v>648713400</v>
      </c>
      <c r="E12" s="75">
        <f>E13+E14+E15+E16</f>
        <v>393195980.33000004</v>
      </c>
      <c r="F12" s="63">
        <f t="shared" si="5"/>
        <v>-255517419.66999996</v>
      </c>
      <c r="G12" s="63">
        <f t="shared" si="2"/>
        <v>-255517419.66999996</v>
      </c>
      <c r="H12" s="65">
        <f t="shared" si="3"/>
        <v>60.61166307494188</v>
      </c>
      <c r="I12" s="65">
        <f t="shared" si="4"/>
        <v>60.61166307494188</v>
      </c>
      <c r="J12" s="75">
        <f>J13+J14+J15+J16</f>
        <v>372895913.70999992</v>
      </c>
      <c r="K12" s="65">
        <f t="shared" si="0"/>
        <v>105.4438962385057</v>
      </c>
    </row>
    <row r="13" spans="1:11" ht="24" x14ac:dyDescent="0.25">
      <c r="A13" s="52" t="s">
        <v>137</v>
      </c>
      <c r="B13" s="53" t="s">
        <v>138</v>
      </c>
      <c r="C13" s="70">
        <v>613768000</v>
      </c>
      <c r="D13" s="70">
        <v>613768000</v>
      </c>
      <c r="E13" s="83">
        <v>376937674.41000003</v>
      </c>
      <c r="F13" s="70">
        <f t="shared" si="5"/>
        <v>-236830325.58999997</v>
      </c>
      <c r="G13" s="70">
        <f t="shared" si="2"/>
        <v>-236830325.58999997</v>
      </c>
      <c r="H13" s="66">
        <f t="shared" si="3"/>
        <v>61.41370589701647</v>
      </c>
      <c r="I13" s="66">
        <f t="shared" si="4"/>
        <v>61.41370589701647</v>
      </c>
      <c r="J13" s="78">
        <v>357599279.64999998</v>
      </c>
      <c r="K13" s="66">
        <f t="shared" si="0"/>
        <v>105.40783940586442</v>
      </c>
    </row>
    <row r="14" spans="1:11" ht="40.5" customHeight="1" x14ac:dyDescent="0.25">
      <c r="A14" s="52" t="s">
        <v>139</v>
      </c>
      <c r="B14" s="53" t="s">
        <v>140</v>
      </c>
      <c r="C14" s="70">
        <v>3400</v>
      </c>
      <c r="D14" s="70">
        <v>3400</v>
      </c>
      <c r="E14" s="83">
        <v>12444.49</v>
      </c>
      <c r="F14" s="70">
        <f t="shared" si="5"/>
        <v>9044.49</v>
      </c>
      <c r="G14" s="70">
        <f t="shared" si="2"/>
        <v>9044.49</v>
      </c>
      <c r="H14" s="66">
        <f t="shared" si="3"/>
        <v>366.01441176470587</v>
      </c>
      <c r="I14" s="66">
        <f t="shared" si="4"/>
        <v>366.01441176470587</v>
      </c>
      <c r="J14" s="78">
        <v>34998.78</v>
      </c>
      <c r="K14" s="66">
        <f t="shared" si="0"/>
        <v>35.556925127104435</v>
      </c>
    </row>
    <row r="15" spans="1:11" ht="36" x14ac:dyDescent="0.25">
      <c r="A15" s="52" t="s">
        <v>141</v>
      </c>
      <c r="B15" s="53" t="s">
        <v>142</v>
      </c>
      <c r="C15" s="70">
        <v>33559000</v>
      </c>
      <c r="D15" s="70">
        <v>33559000</v>
      </c>
      <c r="E15" s="83">
        <v>15610704.91</v>
      </c>
      <c r="F15" s="70">
        <f t="shared" si="5"/>
        <v>-17948295.09</v>
      </c>
      <c r="G15" s="70">
        <f t="shared" si="2"/>
        <v>-17948295.09</v>
      </c>
      <c r="H15" s="66">
        <f t="shared" si="3"/>
        <v>46.517193331148128</v>
      </c>
      <c r="I15" s="66">
        <f t="shared" si="4"/>
        <v>46.517193331148128</v>
      </c>
      <c r="J15" s="78">
        <v>14550212.25</v>
      </c>
      <c r="K15" s="66">
        <f t="shared" si="0"/>
        <v>107.28850302510192</v>
      </c>
    </row>
    <row r="16" spans="1:11" ht="48" x14ac:dyDescent="0.25">
      <c r="A16" s="52" t="s">
        <v>143</v>
      </c>
      <c r="B16" s="53" t="s">
        <v>144</v>
      </c>
      <c r="C16" s="70">
        <v>1383000</v>
      </c>
      <c r="D16" s="70">
        <v>1383000</v>
      </c>
      <c r="E16" s="70">
        <v>635156.52</v>
      </c>
      <c r="F16" s="70">
        <f t="shared" si="5"/>
        <v>-747843.48</v>
      </c>
      <c r="G16" s="70">
        <f t="shared" si="2"/>
        <v>-747843.48</v>
      </c>
      <c r="H16" s="66">
        <f t="shared" si="3"/>
        <v>45.925995661605207</v>
      </c>
      <c r="I16" s="66">
        <f t="shared" si="4"/>
        <v>45.925995661605207</v>
      </c>
      <c r="J16" s="78">
        <v>711423.03</v>
      </c>
      <c r="K16" s="66">
        <f t="shared" si="0"/>
        <v>89.279724329419025</v>
      </c>
    </row>
    <row r="17" spans="1:11" x14ac:dyDescent="0.25">
      <c r="A17" s="50" t="s">
        <v>145</v>
      </c>
      <c r="B17" s="51" t="s">
        <v>146</v>
      </c>
      <c r="C17" s="63">
        <f>C18+C19</f>
        <v>367408000</v>
      </c>
      <c r="D17" s="63">
        <f t="shared" ref="D17:E17" si="7">D18+D19</f>
        <v>367408000</v>
      </c>
      <c r="E17" s="75">
        <f t="shared" si="7"/>
        <v>241473124.98000002</v>
      </c>
      <c r="F17" s="63">
        <f t="shared" si="5"/>
        <v>-125934875.01999998</v>
      </c>
      <c r="G17" s="63">
        <f t="shared" si="2"/>
        <v>-125934875.01999998</v>
      </c>
      <c r="H17" s="65">
        <f t="shared" si="3"/>
        <v>65.72342599507904</v>
      </c>
      <c r="I17" s="65">
        <f t="shared" si="4"/>
        <v>65.72342599507904</v>
      </c>
      <c r="J17" s="80">
        <f>J18+J19</f>
        <v>194079832.98000002</v>
      </c>
      <c r="K17" s="65">
        <f t="shared" si="0"/>
        <v>124.41948309224064</v>
      </c>
    </row>
    <row r="18" spans="1:11" x14ac:dyDescent="0.25">
      <c r="A18" s="52" t="s">
        <v>147</v>
      </c>
      <c r="B18" s="53" t="s">
        <v>149</v>
      </c>
      <c r="C18" s="70">
        <v>57908000</v>
      </c>
      <c r="D18" s="70">
        <v>57908000</v>
      </c>
      <c r="E18" s="83">
        <v>17889761.18</v>
      </c>
      <c r="F18" s="70">
        <f t="shared" si="5"/>
        <v>-40018238.82</v>
      </c>
      <c r="G18" s="70">
        <f t="shared" si="2"/>
        <v>-40018238.82</v>
      </c>
      <c r="H18" s="66">
        <f t="shared" si="3"/>
        <v>30.893419182151</v>
      </c>
      <c r="I18" s="66">
        <f t="shared" si="4"/>
        <v>30.893419182151</v>
      </c>
      <c r="J18" s="78">
        <v>16982253.870000001</v>
      </c>
      <c r="K18" s="66">
        <f t="shared" si="0"/>
        <v>105.34385669268056</v>
      </c>
    </row>
    <row r="19" spans="1:11" x14ac:dyDescent="0.25">
      <c r="A19" s="52" t="s">
        <v>148</v>
      </c>
      <c r="B19" s="53" t="s">
        <v>150</v>
      </c>
      <c r="C19" s="70">
        <v>309500000</v>
      </c>
      <c r="D19" s="70">
        <v>309500000</v>
      </c>
      <c r="E19" s="83">
        <v>223583363.80000001</v>
      </c>
      <c r="F19" s="70">
        <f t="shared" si="5"/>
        <v>-85916636.199999988</v>
      </c>
      <c r="G19" s="70">
        <f t="shared" si="2"/>
        <v>-85916636.199999988</v>
      </c>
      <c r="H19" s="66">
        <f t="shared" si="3"/>
        <v>72.240182164781913</v>
      </c>
      <c r="I19" s="66">
        <f t="shared" si="4"/>
        <v>72.240182164781913</v>
      </c>
      <c r="J19" s="78">
        <v>177097579.11000001</v>
      </c>
      <c r="K19" s="66">
        <f t="shared" si="0"/>
        <v>126.24868443917374</v>
      </c>
    </row>
    <row r="20" spans="1:11" x14ac:dyDescent="0.25">
      <c r="A20" s="50" t="s">
        <v>151</v>
      </c>
      <c r="B20" s="51" t="s">
        <v>152</v>
      </c>
      <c r="C20" s="71">
        <v>9005000</v>
      </c>
      <c r="D20" s="71">
        <v>9005000</v>
      </c>
      <c r="E20" s="84">
        <v>8908722.9900000002</v>
      </c>
      <c r="F20" s="71">
        <f t="shared" si="5"/>
        <v>-96277.009999999776</v>
      </c>
      <c r="G20" s="71">
        <f t="shared" si="2"/>
        <v>-96277.009999999776</v>
      </c>
      <c r="H20" s="72">
        <f t="shared" si="3"/>
        <v>98.930849416990569</v>
      </c>
      <c r="I20" s="72">
        <f t="shared" si="4"/>
        <v>98.930849416990569</v>
      </c>
      <c r="J20" s="78">
        <v>3887649.25</v>
      </c>
      <c r="K20" s="72">
        <f t="shared" si="0"/>
        <v>229.15449458306969</v>
      </c>
    </row>
    <row r="21" spans="1:11" ht="36" x14ac:dyDescent="0.25">
      <c r="A21" s="50" t="s">
        <v>153</v>
      </c>
      <c r="B21" s="51" t="s">
        <v>154</v>
      </c>
      <c r="C21" s="71">
        <v>0</v>
      </c>
      <c r="D21" s="71">
        <v>0</v>
      </c>
      <c r="E21" s="84">
        <v>99.4</v>
      </c>
      <c r="F21" s="71">
        <f t="shared" si="5"/>
        <v>99.4</v>
      </c>
      <c r="G21" s="71">
        <f t="shared" si="2"/>
        <v>99.4</v>
      </c>
      <c r="H21" s="72"/>
      <c r="I21" s="72"/>
      <c r="J21" s="191">
        <v>101.19</v>
      </c>
      <c r="K21" s="72">
        <f t="shared" si="0"/>
        <v>98.231050499061183</v>
      </c>
    </row>
    <row r="22" spans="1:11" ht="48" x14ac:dyDescent="0.25">
      <c r="A22" s="50" t="s">
        <v>155</v>
      </c>
      <c r="B22" s="51" t="s">
        <v>156</v>
      </c>
      <c r="C22" s="71">
        <v>118066278.72</v>
      </c>
      <c r="D22" s="71">
        <v>118066278.72</v>
      </c>
      <c r="E22" s="84">
        <v>90851647.890000001</v>
      </c>
      <c r="F22" s="71">
        <f t="shared" si="5"/>
        <v>-27214630.829999998</v>
      </c>
      <c r="G22" s="71">
        <f t="shared" si="2"/>
        <v>-27214630.829999998</v>
      </c>
      <c r="H22" s="72">
        <f t="shared" si="3"/>
        <v>76.949700519874227</v>
      </c>
      <c r="I22" s="72">
        <f t="shared" si="4"/>
        <v>76.949700519874227</v>
      </c>
      <c r="J22" s="78">
        <v>66565550.619999997</v>
      </c>
      <c r="K22" s="72">
        <f t="shared" si="0"/>
        <v>136.48448340590019</v>
      </c>
    </row>
    <row r="23" spans="1:11" ht="24" x14ac:dyDescent="0.25">
      <c r="A23" s="50" t="s">
        <v>157</v>
      </c>
      <c r="B23" s="51" t="s">
        <v>158</v>
      </c>
      <c r="C23" s="71">
        <v>15642000</v>
      </c>
      <c r="D23" s="71">
        <v>15642000</v>
      </c>
      <c r="E23" s="84">
        <v>2742372.37</v>
      </c>
      <c r="F23" s="71">
        <f t="shared" si="5"/>
        <v>-12899627.629999999</v>
      </c>
      <c r="G23" s="71">
        <f t="shared" si="2"/>
        <v>-12899627.629999999</v>
      </c>
      <c r="H23" s="72">
        <f t="shared" si="3"/>
        <v>17.532108234241147</v>
      </c>
      <c r="I23" s="72">
        <f t="shared" si="4"/>
        <v>17.532108234241147</v>
      </c>
      <c r="J23" s="78">
        <v>12234602.710000001</v>
      </c>
      <c r="K23" s="72">
        <f t="shared" si="0"/>
        <v>22.414886980829472</v>
      </c>
    </row>
    <row r="24" spans="1:11" ht="24" x14ac:dyDescent="0.25">
      <c r="A24" s="50" t="s">
        <v>159</v>
      </c>
      <c r="B24" s="51" t="s">
        <v>176</v>
      </c>
      <c r="C24" s="71">
        <v>10453430</v>
      </c>
      <c r="D24" s="71">
        <v>10453430</v>
      </c>
      <c r="E24" s="84">
        <v>6082145.0300000003</v>
      </c>
      <c r="F24" s="71">
        <f t="shared" si="5"/>
        <v>-4371284.97</v>
      </c>
      <c r="G24" s="71">
        <f t="shared" si="2"/>
        <v>-4371284.97</v>
      </c>
      <c r="H24" s="72">
        <f t="shared" si="3"/>
        <v>58.18324731690938</v>
      </c>
      <c r="I24" s="72">
        <f t="shared" si="4"/>
        <v>58.18324731690938</v>
      </c>
      <c r="J24" s="78">
        <v>6517398.1399999997</v>
      </c>
      <c r="K24" s="72">
        <f t="shared" si="0"/>
        <v>93.321673762284547</v>
      </c>
    </row>
    <row r="25" spans="1:11" ht="24" x14ac:dyDescent="0.25">
      <c r="A25" s="50" t="s">
        <v>160</v>
      </c>
      <c r="B25" s="51" t="s">
        <v>161</v>
      </c>
      <c r="C25" s="71">
        <v>5080983.8600000003</v>
      </c>
      <c r="D25" s="71">
        <v>5080983.8600000003</v>
      </c>
      <c r="E25" s="84">
        <v>4860397.87</v>
      </c>
      <c r="F25" s="71">
        <f t="shared" si="5"/>
        <v>-220585.99000000022</v>
      </c>
      <c r="G25" s="71">
        <f t="shared" si="2"/>
        <v>-220585.99000000022</v>
      </c>
      <c r="H25" s="72">
        <f t="shared" si="3"/>
        <v>95.658596915913051</v>
      </c>
      <c r="I25" s="72">
        <f t="shared" si="4"/>
        <v>95.658596915913051</v>
      </c>
      <c r="J25" s="78">
        <v>7156672.5599999996</v>
      </c>
      <c r="K25" s="72">
        <f t="shared" si="0"/>
        <v>67.914213333801044</v>
      </c>
    </row>
    <row r="26" spans="1:11" ht="24" x14ac:dyDescent="0.25">
      <c r="A26" s="50" t="s">
        <v>162</v>
      </c>
      <c r="B26" s="51" t="s">
        <v>163</v>
      </c>
      <c r="C26" s="71">
        <v>8360027.0599999996</v>
      </c>
      <c r="D26" s="71">
        <v>8360027.0599999996</v>
      </c>
      <c r="E26" s="84">
        <v>5625092.1900000004</v>
      </c>
      <c r="F26" s="71">
        <f t="shared" si="5"/>
        <v>-2734934.8699999992</v>
      </c>
      <c r="G26" s="71">
        <f t="shared" si="2"/>
        <v>-2734934.8699999992</v>
      </c>
      <c r="H26" s="72">
        <f t="shared" si="3"/>
        <v>67.285573953632635</v>
      </c>
      <c r="I26" s="72">
        <f t="shared" si="4"/>
        <v>67.285573953632635</v>
      </c>
      <c r="J26" s="78">
        <v>29864563.309999999</v>
      </c>
      <c r="K26" s="72">
        <f t="shared" si="0"/>
        <v>18.835340505770819</v>
      </c>
    </row>
    <row r="27" spans="1:11" x14ac:dyDescent="0.25">
      <c r="A27" s="50" t="s">
        <v>164</v>
      </c>
      <c r="B27" s="54" t="s">
        <v>165</v>
      </c>
      <c r="C27" s="71">
        <v>25000000</v>
      </c>
      <c r="D27" s="71">
        <v>25000000</v>
      </c>
      <c r="E27" s="84">
        <v>17118635.420000002</v>
      </c>
      <c r="F27" s="71">
        <f t="shared" si="5"/>
        <v>-7881364.5799999982</v>
      </c>
      <c r="G27" s="71">
        <f t="shared" si="2"/>
        <v>-7881364.5799999982</v>
      </c>
      <c r="H27" s="72">
        <f t="shared" si="3"/>
        <v>68.474541680000016</v>
      </c>
      <c r="I27" s="72">
        <f t="shared" si="4"/>
        <v>68.474541680000016</v>
      </c>
      <c r="J27" s="78">
        <v>4599603.54</v>
      </c>
      <c r="K27" s="72">
        <f t="shared" si="0"/>
        <v>372.17632500561126</v>
      </c>
    </row>
    <row r="28" spans="1:11" x14ac:dyDescent="0.25">
      <c r="A28" s="57" t="s">
        <v>166</v>
      </c>
      <c r="B28" s="55" t="s">
        <v>2</v>
      </c>
      <c r="C28" s="60">
        <f>C29+C34</f>
        <v>1288907080.22</v>
      </c>
      <c r="D28" s="60">
        <f>D29+D34</f>
        <v>1288907080.22</v>
      </c>
      <c r="E28" s="74">
        <f>E29+E34</f>
        <v>727830785.23000014</v>
      </c>
      <c r="F28" s="60">
        <f t="shared" si="5"/>
        <v>-561076294.98999989</v>
      </c>
      <c r="G28" s="60">
        <f t="shared" si="2"/>
        <v>-561076294.98999989</v>
      </c>
      <c r="H28" s="68">
        <f t="shared" si="3"/>
        <v>56.468832889471656</v>
      </c>
      <c r="I28" s="68">
        <f t="shared" si="4"/>
        <v>56.468832889471656</v>
      </c>
      <c r="J28" s="74">
        <f>J29+J34</f>
        <v>1521629157.3200002</v>
      </c>
      <c r="K28" s="68">
        <f t="shared" si="0"/>
        <v>47.832336921823099</v>
      </c>
    </row>
    <row r="29" spans="1:11" ht="36" x14ac:dyDescent="0.25">
      <c r="A29" s="50" t="s">
        <v>167</v>
      </c>
      <c r="B29" s="51" t="s">
        <v>168</v>
      </c>
      <c r="C29" s="63">
        <f>C31+C32+C33</f>
        <v>1288907080.22</v>
      </c>
      <c r="D29" s="63">
        <f t="shared" ref="D29" si="8">D31+D32+D33</f>
        <v>1288907080.22</v>
      </c>
      <c r="E29" s="75">
        <f>E31+E32+E33</f>
        <v>731931591.0200001</v>
      </c>
      <c r="F29" s="63">
        <f t="shared" si="5"/>
        <v>-556975489.19999993</v>
      </c>
      <c r="G29" s="63">
        <f t="shared" si="2"/>
        <v>-556975489.19999993</v>
      </c>
      <c r="H29" s="65">
        <f t="shared" si="3"/>
        <v>56.786994365417613</v>
      </c>
      <c r="I29" s="65">
        <f t="shared" si="4"/>
        <v>56.786994365417613</v>
      </c>
      <c r="J29" s="75">
        <f>J30+J31+J32+J33</f>
        <v>1525328854.8800001</v>
      </c>
      <c r="K29" s="65">
        <f t="shared" si="0"/>
        <v>47.985166521850282</v>
      </c>
    </row>
    <row r="30" spans="1:11" x14ac:dyDescent="0.25">
      <c r="A30" s="52" t="s">
        <v>206</v>
      </c>
      <c r="B30" s="137" t="s">
        <v>205</v>
      </c>
      <c r="C30" s="190">
        <v>0</v>
      </c>
      <c r="D30" s="190">
        <v>0</v>
      </c>
      <c r="E30" s="136">
        <v>0</v>
      </c>
      <c r="F30" s="190">
        <v>0</v>
      </c>
      <c r="G30" s="190">
        <v>0</v>
      </c>
      <c r="H30" s="189">
        <v>0</v>
      </c>
      <c r="I30" s="189">
        <v>0</v>
      </c>
      <c r="J30" s="136">
        <v>13518000</v>
      </c>
      <c r="K30" s="189">
        <v>0</v>
      </c>
    </row>
    <row r="31" spans="1:11" ht="27.75" customHeight="1" x14ac:dyDescent="0.25">
      <c r="A31" s="52" t="s">
        <v>169</v>
      </c>
      <c r="B31" s="53" t="s">
        <v>170</v>
      </c>
      <c r="C31" s="70">
        <v>230821235.22</v>
      </c>
      <c r="D31" s="70">
        <v>230821235.22</v>
      </c>
      <c r="E31" s="83">
        <v>35076041.560000002</v>
      </c>
      <c r="F31" s="70">
        <f t="shared" si="5"/>
        <v>-195745193.66</v>
      </c>
      <c r="G31" s="70">
        <f t="shared" si="2"/>
        <v>-195745193.66</v>
      </c>
      <c r="H31" s="66">
        <f t="shared" si="3"/>
        <v>15.196193507312433</v>
      </c>
      <c r="I31" s="66">
        <f t="shared" si="4"/>
        <v>15.196193507312433</v>
      </c>
      <c r="J31" s="78">
        <v>107311411.83</v>
      </c>
      <c r="K31" s="66">
        <f t="shared" si="0"/>
        <v>32.686217581003007</v>
      </c>
    </row>
    <row r="32" spans="1:11" ht="24" x14ac:dyDescent="0.25">
      <c r="A32" s="52" t="s">
        <v>171</v>
      </c>
      <c r="B32" s="53" t="s">
        <v>172</v>
      </c>
      <c r="C32" s="70">
        <v>850373325</v>
      </c>
      <c r="D32" s="70">
        <v>850373325</v>
      </c>
      <c r="E32" s="83">
        <v>641151882.86000001</v>
      </c>
      <c r="F32" s="70">
        <f t="shared" si="5"/>
        <v>-209221442.13999999</v>
      </c>
      <c r="G32" s="70">
        <f t="shared" si="2"/>
        <v>-209221442.13999999</v>
      </c>
      <c r="H32" s="66">
        <f t="shared" si="3"/>
        <v>75.396518683132498</v>
      </c>
      <c r="I32" s="66">
        <f t="shared" si="4"/>
        <v>75.396518683132498</v>
      </c>
      <c r="J32" s="78">
        <v>657345914.04999995</v>
      </c>
      <c r="K32" s="66">
        <f t="shared" si="0"/>
        <v>97.536452141274253</v>
      </c>
    </row>
    <row r="33" spans="1:11" x14ac:dyDescent="0.25">
      <c r="A33" s="52" t="s">
        <v>173</v>
      </c>
      <c r="B33" s="53" t="s">
        <v>47</v>
      </c>
      <c r="C33" s="70">
        <v>207712520</v>
      </c>
      <c r="D33" s="70">
        <v>207712520</v>
      </c>
      <c r="E33" s="83">
        <v>55703666.600000001</v>
      </c>
      <c r="F33" s="70">
        <f t="shared" si="5"/>
        <v>-152008853.40000001</v>
      </c>
      <c r="G33" s="70">
        <f t="shared" si="2"/>
        <v>-152008853.40000001</v>
      </c>
      <c r="H33" s="66">
        <f t="shared" si="3"/>
        <v>26.817674062208674</v>
      </c>
      <c r="I33" s="66">
        <f t="shared" si="4"/>
        <v>26.817674062208674</v>
      </c>
      <c r="J33" s="78">
        <v>747153529</v>
      </c>
      <c r="K33" s="66">
        <f t="shared" si="0"/>
        <v>7.4554511807706394</v>
      </c>
    </row>
    <row r="34" spans="1:11" ht="48" x14ac:dyDescent="0.25">
      <c r="A34" s="50" t="s">
        <v>174</v>
      </c>
      <c r="B34" s="51" t="s">
        <v>175</v>
      </c>
      <c r="C34" s="71">
        <v>0</v>
      </c>
      <c r="D34" s="71">
        <v>0</v>
      </c>
      <c r="E34" s="84">
        <v>-4100805.79</v>
      </c>
      <c r="F34" s="71">
        <f t="shared" si="5"/>
        <v>-4100805.79</v>
      </c>
      <c r="G34" s="71">
        <f t="shared" si="2"/>
        <v>-4100805.79</v>
      </c>
      <c r="H34" s="72"/>
      <c r="I34" s="72"/>
      <c r="J34" s="78">
        <v>-3699697.56</v>
      </c>
      <c r="K34" s="72">
        <f t="shared" si="0"/>
        <v>110.84164917523691</v>
      </c>
    </row>
    <row r="35" spans="1:11" x14ac:dyDescent="0.25">
      <c r="A35" s="57"/>
      <c r="B35" s="14" t="s">
        <v>3</v>
      </c>
      <c r="C35" s="60">
        <f>C7+C28</f>
        <v>3203080648.5799999</v>
      </c>
      <c r="D35" s="60">
        <f>D7+D28</f>
        <v>3203080648.5799999</v>
      </c>
      <c r="E35" s="61">
        <f>E7+E28</f>
        <v>2036271307.3000002</v>
      </c>
      <c r="F35" s="61">
        <f t="shared" si="5"/>
        <v>-1166809341.2799997</v>
      </c>
      <c r="G35" s="61">
        <f t="shared" si="2"/>
        <v>-1166809341.2799997</v>
      </c>
      <c r="H35" s="69">
        <f t="shared" si="3"/>
        <v>63.572277151458131</v>
      </c>
      <c r="I35" s="69">
        <f t="shared" si="4"/>
        <v>63.572277151458131</v>
      </c>
      <c r="J35" s="61">
        <f>J7+J28</f>
        <v>2659003203.0700002</v>
      </c>
      <c r="K35" s="69">
        <f t="shared" si="0"/>
        <v>76.580250258780666</v>
      </c>
    </row>
    <row r="37" spans="1:11" ht="23.25" customHeight="1" x14ac:dyDescent="0.25">
      <c r="B37" s="175" t="s">
        <v>219</v>
      </c>
      <c r="C37" s="175"/>
      <c r="D37" s="175"/>
      <c r="E37" s="175"/>
      <c r="F37" s="175"/>
      <c r="G37" s="175"/>
      <c r="H37" s="175"/>
      <c r="I37" s="175"/>
      <c r="J37" s="175"/>
      <c r="K37" s="175"/>
    </row>
    <row r="38" spans="1:11" ht="37.5" customHeight="1" x14ac:dyDescent="0.25">
      <c r="B38" s="176" t="s">
        <v>220</v>
      </c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16.5" customHeight="1" x14ac:dyDescent="0.25">
      <c r="B39" s="12"/>
      <c r="C39" s="12"/>
      <c r="D39" s="12"/>
      <c r="E39" s="12"/>
      <c r="F39" s="12"/>
      <c r="G39" s="12"/>
      <c r="H39" s="12"/>
      <c r="I39" s="26"/>
      <c r="J39" t="s">
        <v>124</v>
      </c>
      <c r="K39" s="12"/>
    </row>
    <row r="40" spans="1:11" ht="135" x14ac:dyDescent="0.25">
      <c r="A40" s="4" t="s">
        <v>61</v>
      </c>
      <c r="B40" s="4" t="s">
        <v>39</v>
      </c>
      <c r="C40" s="17" t="s">
        <v>179</v>
      </c>
      <c r="D40" s="153" t="s">
        <v>201</v>
      </c>
      <c r="E40" s="154" t="s">
        <v>203</v>
      </c>
      <c r="F40" s="3" t="s">
        <v>212</v>
      </c>
      <c r="G40" s="17" t="s">
        <v>217</v>
      </c>
      <c r="H40" s="3" t="s">
        <v>213</v>
      </c>
      <c r="I40" s="25" t="s">
        <v>223</v>
      </c>
      <c r="J40" s="17" t="s">
        <v>202</v>
      </c>
      <c r="K40" s="3" t="s">
        <v>59</v>
      </c>
    </row>
    <row r="41" spans="1:11" x14ac:dyDescent="0.25">
      <c r="A41" s="73">
        <v>1</v>
      </c>
      <c r="B41" s="4">
        <v>2</v>
      </c>
      <c r="C41" s="91">
        <v>3</v>
      </c>
      <c r="D41" s="92">
        <v>4</v>
      </c>
      <c r="E41" s="93">
        <v>5</v>
      </c>
      <c r="F41" s="17">
        <v>6</v>
      </c>
      <c r="G41" s="3">
        <v>7</v>
      </c>
      <c r="H41" s="3">
        <v>8</v>
      </c>
      <c r="I41" s="17">
        <v>9</v>
      </c>
      <c r="J41" s="3">
        <v>10</v>
      </c>
      <c r="K41" s="3">
        <v>11</v>
      </c>
    </row>
    <row r="42" spans="1:11" s="20" customFormat="1" ht="28.5" x14ac:dyDescent="0.25">
      <c r="A42" s="104" t="s">
        <v>62</v>
      </c>
      <c r="B42" s="6" t="s">
        <v>4</v>
      </c>
      <c r="C42" s="79">
        <f>SUM(C43:C49)</f>
        <v>445730458.63</v>
      </c>
      <c r="D42" s="79">
        <f t="shared" ref="D42:E42" si="9">SUM(D43:D49)</f>
        <v>456026062.12</v>
      </c>
      <c r="E42" s="79">
        <f t="shared" si="9"/>
        <v>273413358.52999997</v>
      </c>
      <c r="F42" s="109">
        <f t="shared" ref="F42" si="10">E42-C42</f>
        <v>-172317100.10000002</v>
      </c>
      <c r="G42" s="110">
        <f>E42-D42</f>
        <v>-182612703.59000003</v>
      </c>
      <c r="H42" s="111">
        <f>SUM(E42/C42*100)</f>
        <v>61.340514931459936</v>
      </c>
      <c r="I42" s="111">
        <f>SUM(E42/D42*100)</f>
        <v>59.955643161914985</v>
      </c>
      <c r="J42" s="79">
        <f>SUM(J43:J49)</f>
        <v>220545541.11000001</v>
      </c>
      <c r="K42" s="112">
        <f>SUM(E42/J42*100)</f>
        <v>123.97138348565906</v>
      </c>
    </row>
    <row r="43" spans="1:11" ht="60" x14ac:dyDescent="0.25">
      <c r="A43" s="105" t="s">
        <v>63</v>
      </c>
      <c r="B43" s="5" t="s">
        <v>5</v>
      </c>
      <c r="C43" s="113">
        <v>7241246</v>
      </c>
      <c r="D43" s="113">
        <v>3852470.2</v>
      </c>
      <c r="E43" s="113">
        <v>3852470.2</v>
      </c>
      <c r="F43" s="115">
        <f t="shared" ref="F43:F95" si="11">E43-C43</f>
        <v>-3388775.8</v>
      </c>
      <c r="G43" s="116">
        <f t="shared" ref="G43:G94" si="12">E43-D43</f>
        <v>0</v>
      </c>
      <c r="H43" s="117">
        <f t="shared" ref="H43:H95" si="13">SUM(E43/C43*100)</f>
        <v>53.201758371418407</v>
      </c>
      <c r="I43" s="117">
        <f t="shared" ref="I43:I95" si="14">SUM(E43/D43*100)</f>
        <v>100</v>
      </c>
      <c r="J43" s="114">
        <v>4228108.32</v>
      </c>
      <c r="K43" s="118">
        <f>SUM(E43/J43*100)</f>
        <v>91.11569308139201</v>
      </c>
    </row>
    <row r="44" spans="1:11" ht="75" x14ac:dyDescent="0.25">
      <c r="A44" s="105" t="s">
        <v>64</v>
      </c>
      <c r="B44" s="5" t="s">
        <v>6</v>
      </c>
      <c r="C44" s="113">
        <v>5170070.26</v>
      </c>
      <c r="D44" s="113">
        <v>5170070.26</v>
      </c>
      <c r="E44" s="113">
        <v>3988089.37</v>
      </c>
      <c r="F44" s="115">
        <f t="shared" si="11"/>
        <v>-1181980.8899999997</v>
      </c>
      <c r="G44" s="116">
        <f t="shared" si="12"/>
        <v>-1181980.8899999997</v>
      </c>
      <c r="H44" s="117">
        <f t="shared" si="13"/>
        <v>77.138011079950005</v>
      </c>
      <c r="I44" s="117">
        <f t="shared" si="14"/>
        <v>77.138011079950005</v>
      </c>
      <c r="J44" s="114">
        <v>3780419.1</v>
      </c>
      <c r="K44" s="118">
        <f t="shared" ref="K44:K95" si="15">SUM(E44/J44*100)</f>
        <v>105.49331342654575</v>
      </c>
    </row>
    <row r="45" spans="1:11" ht="75" x14ac:dyDescent="0.25">
      <c r="A45" s="105" t="s">
        <v>65</v>
      </c>
      <c r="B45" s="5" t="s">
        <v>7</v>
      </c>
      <c r="C45" s="113">
        <v>172419330.25999999</v>
      </c>
      <c r="D45" s="113">
        <v>178987853.91999999</v>
      </c>
      <c r="E45" s="113">
        <v>137677968.53</v>
      </c>
      <c r="F45" s="115">
        <f t="shared" si="11"/>
        <v>-34741361.729999989</v>
      </c>
      <c r="G45" s="116">
        <f t="shared" si="12"/>
        <v>-41309885.389999986</v>
      </c>
      <c r="H45" s="117">
        <f t="shared" si="13"/>
        <v>79.850657302976586</v>
      </c>
      <c r="I45" s="117">
        <f t="shared" si="14"/>
        <v>76.920285658900767</v>
      </c>
      <c r="J45" s="114">
        <v>107120696.43000001</v>
      </c>
      <c r="K45" s="118">
        <f t="shared" si="15"/>
        <v>128.52602075824649</v>
      </c>
    </row>
    <row r="46" spans="1:11" ht="60" x14ac:dyDescent="0.25">
      <c r="A46" s="105" t="s">
        <v>66</v>
      </c>
      <c r="B46" s="5" t="s">
        <v>8</v>
      </c>
      <c r="C46" s="113">
        <v>6920000</v>
      </c>
      <c r="D46" s="113">
        <v>6320000</v>
      </c>
      <c r="E46" s="113">
        <v>5205685.51</v>
      </c>
      <c r="F46" s="115">
        <f t="shared" si="11"/>
        <v>-1714314.4900000002</v>
      </c>
      <c r="G46" s="116">
        <f t="shared" si="12"/>
        <v>-1114314.4900000002</v>
      </c>
      <c r="H46" s="117">
        <f t="shared" si="13"/>
        <v>75.226669219653175</v>
      </c>
      <c r="I46" s="117">
        <f t="shared" si="14"/>
        <v>82.368441613924048</v>
      </c>
      <c r="J46" s="114">
        <v>3449765.32</v>
      </c>
      <c r="K46" s="118">
        <f t="shared" si="15"/>
        <v>150.89969975117032</v>
      </c>
    </row>
    <row r="47" spans="1:11" ht="30" x14ac:dyDescent="0.25">
      <c r="A47" s="140" t="s">
        <v>215</v>
      </c>
      <c r="B47" s="141" t="s">
        <v>214</v>
      </c>
      <c r="C47" s="113">
        <v>0</v>
      </c>
      <c r="D47" s="113">
        <v>0</v>
      </c>
      <c r="E47" s="113">
        <v>0</v>
      </c>
      <c r="F47" s="143">
        <v>0</v>
      </c>
      <c r="G47" s="144">
        <f t="shared" si="12"/>
        <v>0</v>
      </c>
      <c r="H47" s="145">
        <v>0</v>
      </c>
      <c r="I47" s="145">
        <v>0</v>
      </c>
      <c r="J47" s="142">
        <v>9202035.4000000004</v>
      </c>
      <c r="K47" s="146">
        <f t="shared" si="15"/>
        <v>0</v>
      </c>
    </row>
    <row r="48" spans="1:11" x14ac:dyDescent="0.25">
      <c r="A48" s="105" t="s">
        <v>67</v>
      </c>
      <c r="B48" s="5" t="s">
        <v>9</v>
      </c>
      <c r="C48" s="113">
        <v>8500000</v>
      </c>
      <c r="D48" s="113">
        <v>8500000</v>
      </c>
      <c r="E48" s="113">
        <v>0</v>
      </c>
      <c r="F48" s="115">
        <f t="shared" si="11"/>
        <v>-8500000</v>
      </c>
      <c r="G48" s="116">
        <f t="shared" si="12"/>
        <v>-8500000</v>
      </c>
      <c r="H48" s="117">
        <f t="shared" si="13"/>
        <v>0</v>
      </c>
      <c r="I48" s="117">
        <f t="shared" si="14"/>
        <v>0</v>
      </c>
      <c r="J48" s="114">
        <v>0</v>
      </c>
      <c r="K48" s="118">
        <v>0</v>
      </c>
    </row>
    <row r="49" spans="1:11" x14ac:dyDescent="0.25">
      <c r="A49" s="105" t="s">
        <v>68</v>
      </c>
      <c r="B49" s="5" t="s">
        <v>10</v>
      </c>
      <c r="C49" s="113">
        <v>245479812.11000001</v>
      </c>
      <c r="D49" s="113">
        <v>253195667.74000001</v>
      </c>
      <c r="E49" s="113">
        <v>122689144.92</v>
      </c>
      <c r="F49" s="115">
        <f t="shared" si="11"/>
        <v>-122790667.19000001</v>
      </c>
      <c r="G49" s="116">
        <f t="shared" si="12"/>
        <v>-130506522.82000001</v>
      </c>
      <c r="H49" s="117">
        <f t="shared" si="13"/>
        <v>49.979321666183587</v>
      </c>
      <c r="I49" s="117">
        <f t="shared" si="14"/>
        <v>48.456257571510378</v>
      </c>
      <c r="J49" s="114">
        <v>92764516.540000007</v>
      </c>
      <c r="K49" s="118">
        <f t="shared" si="15"/>
        <v>132.25870138297603</v>
      </c>
    </row>
    <row r="50" spans="1:11" s="20" customFormat="1" x14ac:dyDescent="0.25">
      <c r="A50" s="106" t="s">
        <v>69</v>
      </c>
      <c r="B50" s="19" t="s">
        <v>11</v>
      </c>
      <c r="C50" s="119">
        <f>C51</f>
        <v>4040260</v>
      </c>
      <c r="D50" s="119">
        <f>D51</f>
        <v>4233070</v>
      </c>
      <c r="E50" s="119">
        <f>E51</f>
        <v>3017136.04</v>
      </c>
      <c r="F50" s="109">
        <f t="shared" si="11"/>
        <v>-1023123.96</v>
      </c>
      <c r="G50" s="120">
        <f t="shared" si="12"/>
        <v>-1215933.96</v>
      </c>
      <c r="H50" s="121">
        <f t="shared" si="13"/>
        <v>74.676779217179089</v>
      </c>
      <c r="I50" s="121">
        <f t="shared" si="14"/>
        <v>71.275363743098978</v>
      </c>
      <c r="J50" s="119">
        <f t="shared" ref="J50" si="16">J51</f>
        <v>3023467.4</v>
      </c>
      <c r="K50" s="112">
        <v>0</v>
      </c>
    </row>
    <row r="51" spans="1:11" ht="27" customHeight="1" x14ac:dyDescent="0.25">
      <c r="A51" s="105" t="s">
        <v>198</v>
      </c>
      <c r="B51" s="18" t="s">
        <v>197</v>
      </c>
      <c r="C51" s="113">
        <v>4040260</v>
      </c>
      <c r="D51" s="113">
        <v>4233070</v>
      </c>
      <c r="E51" s="113">
        <v>3017136.04</v>
      </c>
      <c r="F51" s="115">
        <f t="shared" si="11"/>
        <v>-1023123.96</v>
      </c>
      <c r="G51" s="122">
        <f t="shared" si="12"/>
        <v>-1215933.96</v>
      </c>
      <c r="H51" s="123">
        <f t="shared" si="13"/>
        <v>74.676779217179089</v>
      </c>
      <c r="I51" s="123">
        <f t="shared" si="14"/>
        <v>71.275363743098978</v>
      </c>
      <c r="J51" s="114">
        <v>3023467.4</v>
      </c>
      <c r="K51" s="118">
        <v>0</v>
      </c>
    </row>
    <row r="52" spans="1:11" s="20" customFormat="1" ht="57" x14ac:dyDescent="0.25">
      <c r="A52" s="106" t="s">
        <v>70</v>
      </c>
      <c r="B52" s="19" t="s">
        <v>12</v>
      </c>
      <c r="C52" s="119">
        <f>SUM(C53:C55)</f>
        <v>70091297.210000008</v>
      </c>
      <c r="D52" s="119">
        <f t="shared" ref="D52:E52" si="17">SUM(D53:D55)</f>
        <v>66083417.380000003</v>
      </c>
      <c r="E52" s="119">
        <f t="shared" si="17"/>
        <v>44705821.280000001</v>
      </c>
      <c r="F52" s="109">
        <f t="shared" si="11"/>
        <v>-25385475.930000007</v>
      </c>
      <c r="G52" s="120">
        <f t="shared" si="12"/>
        <v>-21377596.100000001</v>
      </c>
      <c r="H52" s="121">
        <f t="shared" si="13"/>
        <v>63.782271208445785</v>
      </c>
      <c r="I52" s="121">
        <f t="shared" si="14"/>
        <v>67.650589289182435</v>
      </c>
      <c r="J52" s="119">
        <f t="shared" ref="J52" si="18">SUM(J53:J55)</f>
        <v>42340521.379999995</v>
      </c>
      <c r="K52" s="112">
        <f t="shared" si="15"/>
        <v>105.58637405234523</v>
      </c>
    </row>
    <row r="53" spans="1:11" s="20" customFormat="1" x14ac:dyDescent="0.25">
      <c r="A53" s="105" t="s">
        <v>180</v>
      </c>
      <c r="B53" s="86" t="s">
        <v>181</v>
      </c>
      <c r="C53" s="113">
        <v>4071096</v>
      </c>
      <c r="D53" s="139">
        <v>4045776</v>
      </c>
      <c r="E53" s="139">
        <v>2935013.29</v>
      </c>
      <c r="F53" s="115">
        <f t="shared" ref="F53" si="19">E53-C53</f>
        <v>-1136082.71</v>
      </c>
      <c r="G53" s="122">
        <f t="shared" ref="G53" si="20">E53-D53</f>
        <v>-1110762.71</v>
      </c>
      <c r="H53" s="123">
        <f t="shared" ref="H53" si="21">SUM(E53/C53*100)</f>
        <v>72.09393465543431</v>
      </c>
      <c r="I53" s="123">
        <f t="shared" si="14"/>
        <v>72.545125830001467</v>
      </c>
      <c r="J53" s="114">
        <v>1285950</v>
      </c>
      <c r="K53" s="118">
        <f t="shared" si="15"/>
        <v>228.23696800031104</v>
      </c>
    </row>
    <row r="54" spans="1:11" ht="60" x14ac:dyDescent="0.25">
      <c r="A54" s="105" t="s">
        <v>71</v>
      </c>
      <c r="B54" s="18" t="s">
        <v>126</v>
      </c>
      <c r="C54" s="113">
        <v>30045889.960000001</v>
      </c>
      <c r="D54" s="113">
        <v>29434113.960000001</v>
      </c>
      <c r="E54" s="113">
        <v>21430109.25</v>
      </c>
      <c r="F54" s="115">
        <f t="shared" si="11"/>
        <v>-8615780.7100000009</v>
      </c>
      <c r="G54" s="122">
        <f t="shared" si="12"/>
        <v>-8004004.7100000009</v>
      </c>
      <c r="H54" s="123">
        <f t="shared" si="13"/>
        <v>71.324594740012145</v>
      </c>
      <c r="I54" s="123">
        <f t="shared" si="14"/>
        <v>72.80704722120332</v>
      </c>
      <c r="J54" s="114">
        <v>19965980.57</v>
      </c>
      <c r="K54" s="118">
        <f t="shared" si="15"/>
        <v>107.33311682272162</v>
      </c>
    </row>
    <row r="55" spans="1:11" ht="45" x14ac:dyDescent="0.25">
      <c r="A55" s="105" t="s">
        <v>72</v>
      </c>
      <c r="B55" s="18" t="s">
        <v>13</v>
      </c>
      <c r="C55" s="113">
        <v>35974311.25</v>
      </c>
      <c r="D55" s="113">
        <v>32603527.420000002</v>
      </c>
      <c r="E55" s="113">
        <v>20340698.739999998</v>
      </c>
      <c r="F55" s="115">
        <f t="shared" si="11"/>
        <v>-15633612.510000002</v>
      </c>
      <c r="G55" s="122">
        <f t="shared" si="12"/>
        <v>-12262828.680000003</v>
      </c>
      <c r="H55" s="123">
        <f t="shared" si="13"/>
        <v>56.542288186267911</v>
      </c>
      <c r="I55" s="123">
        <f t="shared" si="14"/>
        <v>62.388030834732291</v>
      </c>
      <c r="J55" s="114">
        <v>21088590.809999999</v>
      </c>
      <c r="K55" s="118">
        <f t="shared" si="15"/>
        <v>96.453570194717059</v>
      </c>
    </row>
    <row r="56" spans="1:11" s="20" customFormat="1" x14ac:dyDescent="0.25">
      <c r="A56" s="106" t="s">
        <v>73</v>
      </c>
      <c r="B56" s="19" t="s">
        <v>14</v>
      </c>
      <c r="C56" s="119">
        <f>SUM(C57:C61)</f>
        <v>189426739.82999998</v>
      </c>
      <c r="D56" s="119">
        <f>SUM(D57:D61)</f>
        <v>172678643.62</v>
      </c>
      <c r="E56" s="119">
        <f>SUM(E57:E61)</f>
        <v>79237455.810000002</v>
      </c>
      <c r="F56" s="109">
        <f t="shared" si="11"/>
        <v>-110189284.01999998</v>
      </c>
      <c r="G56" s="120">
        <f t="shared" si="12"/>
        <v>-93441187.810000002</v>
      </c>
      <c r="H56" s="121">
        <f t="shared" si="13"/>
        <v>41.830132261744687</v>
      </c>
      <c r="I56" s="121">
        <f t="shared" si="14"/>
        <v>45.887235473294254</v>
      </c>
      <c r="J56" s="119">
        <f>SUM(J57:J61)</f>
        <v>61536001.430000007</v>
      </c>
      <c r="K56" s="112">
        <f t="shared" si="15"/>
        <v>128.76601333958334</v>
      </c>
    </row>
    <row r="57" spans="1:11" s="20" customFormat="1" x14ac:dyDescent="0.25">
      <c r="A57" s="105" t="s">
        <v>182</v>
      </c>
      <c r="B57" s="18" t="s">
        <v>183</v>
      </c>
      <c r="C57" s="113">
        <v>1582460</v>
      </c>
      <c r="D57" s="139">
        <v>1582460</v>
      </c>
      <c r="E57" s="139">
        <v>244110</v>
      </c>
      <c r="F57" s="115">
        <f t="shared" si="11"/>
        <v>-1338350</v>
      </c>
      <c r="G57" s="122">
        <f t="shared" si="12"/>
        <v>-1338350</v>
      </c>
      <c r="H57" s="123">
        <f t="shared" si="13"/>
        <v>15.425982331306953</v>
      </c>
      <c r="I57" s="123">
        <f t="shared" si="14"/>
        <v>15.425982331306953</v>
      </c>
      <c r="J57" s="114">
        <v>498816.7</v>
      </c>
      <c r="K57" s="118">
        <f t="shared" si="15"/>
        <v>48.937816235903888</v>
      </c>
    </row>
    <row r="58" spans="1:11" x14ac:dyDescent="0.25">
      <c r="A58" s="105" t="s">
        <v>74</v>
      </c>
      <c r="B58" s="18" t="s">
        <v>15</v>
      </c>
      <c r="C58" s="113">
        <v>8047000</v>
      </c>
      <c r="D58" s="139">
        <v>8047000</v>
      </c>
      <c r="E58" s="139">
        <v>1040517.78</v>
      </c>
      <c r="F58" s="115">
        <f t="shared" si="11"/>
        <v>-7006482.2199999997</v>
      </c>
      <c r="G58" s="122">
        <f t="shared" si="12"/>
        <v>-7006482.2199999997</v>
      </c>
      <c r="H58" s="123">
        <f t="shared" si="13"/>
        <v>12.930505530011185</v>
      </c>
      <c r="I58" s="123">
        <f t="shared" si="14"/>
        <v>12.930505530011185</v>
      </c>
      <c r="J58" s="114">
        <v>2216275.3199999998</v>
      </c>
      <c r="K58" s="118">
        <f t="shared" si="15"/>
        <v>46.948940441208364</v>
      </c>
    </row>
    <row r="59" spans="1:11" x14ac:dyDescent="0.25">
      <c r="A59" s="105" t="s">
        <v>75</v>
      </c>
      <c r="B59" s="18" t="s">
        <v>16</v>
      </c>
      <c r="C59" s="113">
        <v>166394289.91</v>
      </c>
      <c r="D59" s="139">
        <v>154521409.91</v>
      </c>
      <c r="E59" s="139">
        <v>73693570.859999999</v>
      </c>
      <c r="F59" s="115">
        <f t="shared" si="11"/>
        <v>-92700719.049999997</v>
      </c>
      <c r="G59" s="122">
        <f t="shared" si="12"/>
        <v>-80827839.049999997</v>
      </c>
      <c r="H59" s="123">
        <f t="shared" si="13"/>
        <v>44.288521499060856</v>
      </c>
      <c r="I59" s="123">
        <f t="shared" si="14"/>
        <v>47.691495245171751</v>
      </c>
      <c r="J59" s="114">
        <v>52598641.219999999</v>
      </c>
      <c r="K59" s="118">
        <f t="shared" si="15"/>
        <v>140.10546499056503</v>
      </c>
    </row>
    <row r="60" spans="1:11" x14ac:dyDescent="0.25">
      <c r="A60" s="105" t="s">
        <v>76</v>
      </c>
      <c r="B60" s="18" t="s">
        <v>17</v>
      </c>
      <c r="C60" s="113">
        <v>4240000</v>
      </c>
      <c r="D60" s="139">
        <v>3952000</v>
      </c>
      <c r="E60" s="139">
        <v>1065876.06</v>
      </c>
      <c r="F60" s="115">
        <f t="shared" si="11"/>
        <v>-3174123.94</v>
      </c>
      <c r="G60" s="122">
        <f t="shared" si="12"/>
        <v>-2886123.94</v>
      </c>
      <c r="H60" s="123">
        <f t="shared" si="13"/>
        <v>25.138586320754719</v>
      </c>
      <c r="I60" s="123">
        <f t="shared" si="14"/>
        <v>26.97054807692308</v>
      </c>
      <c r="J60" s="114">
        <v>2037282.03</v>
      </c>
      <c r="K60" s="118">
        <f t="shared" si="15"/>
        <v>52.318532451788236</v>
      </c>
    </row>
    <row r="61" spans="1:11" ht="30" x14ac:dyDescent="0.25">
      <c r="A61" s="105" t="s">
        <v>77</v>
      </c>
      <c r="B61" s="18" t="s">
        <v>18</v>
      </c>
      <c r="C61" s="113">
        <v>9162989.9199999999</v>
      </c>
      <c r="D61" s="113">
        <v>4575773.71</v>
      </c>
      <c r="E61" s="113">
        <v>3193381.11</v>
      </c>
      <c r="F61" s="115">
        <f t="shared" si="11"/>
        <v>-5969608.8100000005</v>
      </c>
      <c r="G61" s="122">
        <f t="shared" si="12"/>
        <v>-1382392.6</v>
      </c>
      <c r="H61" s="123">
        <f t="shared" si="13"/>
        <v>34.850863505042469</v>
      </c>
      <c r="I61" s="123">
        <f t="shared" si="14"/>
        <v>69.788877518595655</v>
      </c>
      <c r="J61" s="114">
        <v>4184986.16</v>
      </c>
      <c r="K61" s="118">
        <f t="shared" si="15"/>
        <v>76.305655213923103</v>
      </c>
    </row>
    <row r="62" spans="1:11" s="20" customFormat="1" ht="28.5" x14ac:dyDescent="0.25">
      <c r="A62" s="106" t="s">
        <v>78</v>
      </c>
      <c r="B62" s="19" t="s">
        <v>36</v>
      </c>
      <c r="C62" s="119">
        <f>SUM(C63:C67)</f>
        <v>818733895.65999997</v>
      </c>
      <c r="D62" s="119">
        <f>SUM(D63:D67)</f>
        <v>956858117.42000008</v>
      </c>
      <c r="E62" s="119">
        <f>SUM(E63:E67)</f>
        <v>270008895.10000002</v>
      </c>
      <c r="F62" s="109">
        <f t="shared" si="11"/>
        <v>-548725000.55999994</v>
      </c>
      <c r="G62" s="120">
        <f t="shared" si="12"/>
        <v>-686849222.32000005</v>
      </c>
      <c r="H62" s="121">
        <f t="shared" si="13"/>
        <v>32.978834335708029</v>
      </c>
      <c r="I62" s="121">
        <f t="shared" si="14"/>
        <v>28.218279197759394</v>
      </c>
      <c r="J62" s="119">
        <f t="shared" ref="J62" si="22">SUM(J63:J67)</f>
        <v>751406588.23999989</v>
      </c>
      <c r="K62" s="112">
        <f t="shared" si="15"/>
        <v>35.933793944026341</v>
      </c>
    </row>
    <row r="63" spans="1:11" x14ac:dyDescent="0.25">
      <c r="A63" s="105" t="s">
        <v>79</v>
      </c>
      <c r="B63" s="18" t="s">
        <v>37</v>
      </c>
      <c r="C63" s="113">
        <v>56729237.68</v>
      </c>
      <c r="D63" s="139">
        <v>50497980.68</v>
      </c>
      <c r="E63" s="139">
        <v>11659604.050000001</v>
      </c>
      <c r="F63" s="115">
        <f t="shared" si="11"/>
        <v>-45069633.629999995</v>
      </c>
      <c r="G63" s="122">
        <f t="shared" si="12"/>
        <v>-38838376.629999995</v>
      </c>
      <c r="H63" s="123">
        <f t="shared" si="13"/>
        <v>20.553077261093915</v>
      </c>
      <c r="I63" s="123">
        <f t="shared" si="14"/>
        <v>23.089248110504844</v>
      </c>
      <c r="J63" s="114">
        <v>25844372.050000001</v>
      </c>
      <c r="K63" s="118">
        <v>0</v>
      </c>
    </row>
    <row r="64" spans="1:11" x14ac:dyDescent="0.25">
      <c r="A64" s="105" t="s">
        <v>80</v>
      </c>
      <c r="B64" s="18" t="s">
        <v>40</v>
      </c>
      <c r="C64" s="113">
        <v>185783989.06999999</v>
      </c>
      <c r="D64" s="139">
        <v>328917259.06999999</v>
      </c>
      <c r="E64" s="139">
        <v>11604223.1</v>
      </c>
      <c r="F64" s="115">
        <f t="shared" si="11"/>
        <v>-174179765.97</v>
      </c>
      <c r="G64" s="122">
        <f t="shared" si="12"/>
        <v>-317313035.96999997</v>
      </c>
      <c r="H64" s="123">
        <f t="shared" si="13"/>
        <v>6.2460835070280147</v>
      </c>
      <c r="I64" s="123">
        <f t="shared" si="14"/>
        <v>3.5280067494209524</v>
      </c>
      <c r="J64" s="114">
        <v>522384643.39999998</v>
      </c>
      <c r="K64" s="118">
        <v>0</v>
      </c>
    </row>
    <row r="65" spans="1:13" x14ac:dyDescent="0.25">
      <c r="A65" s="105" t="s">
        <v>81</v>
      </c>
      <c r="B65" s="18" t="s">
        <v>43</v>
      </c>
      <c r="C65" s="113">
        <v>551087407.49000001</v>
      </c>
      <c r="D65" s="139">
        <v>536985910.96000004</v>
      </c>
      <c r="E65" s="139">
        <v>231001662.90000001</v>
      </c>
      <c r="F65" s="115">
        <f t="shared" si="11"/>
        <v>-320085744.59000003</v>
      </c>
      <c r="G65" s="122">
        <f t="shared" si="12"/>
        <v>-305984248.06000006</v>
      </c>
      <c r="H65" s="123">
        <f t="shared" si="13"/>
        <v>41.917427210345352</v>
      </c>
      <c r="I65" s="123">
        <f t="shared" si="14"/>
        <v>43.01819809145929</v>
      </c>
      <c r="J65" s="114">
        <v>189668401.88</v>
      </c>
      <c r="K65" s="118">
        <f t="shared" si="15"/>
        <v>121.79238112954147</v>
      </c>
    </row>
    <row r="66" spans="1:13" ht="45" x14ac:dyDescent="0.25">
      <c r="A66" s="105" t="s">
        <v>82</v>
      </c>
      <c r="B66" s="18" t="s">
        <v>38</v>
      </c>
      <c r="C66" s="113">
        <v>1760000</v>
      </c>
      <c r="D66" s="113">
        <v>0</v>
      </c>
      <c r="E66" s="113">
        <v>0</v>
      </c>
      <c r="F66" s="115">
        <f t="shared" si="11"/>
        <v>-1760000</v>
      </c>
      <c r="G66" s="122">
        <f t="shared" si="12"/>
        <v>0</v>
      </c>
      <c r="H66" s="123">
        <f t="shared" si="13"/>
        <v>0</v>
      </c>
      <c r="I66" s="123">
        <v>0</v>
      </c>
      <c r="J66" s="114">
        <v>0</v>
      </c>
      <c r="K66" s="118">
        <v>0</v>
      </c>
    </row>
    <row r="67" spans="1:13" ht="30" x14ac:dyDescent="0.25">
      <c r="A67" s="105" t="s">
        <v>83</v>
      </c>
      <c r="B67" s="18" t="s">
        <v>44</v>
      </c>
      <c r="C67" s="113">
        <v>23373261.420000002</v>
      </c>
      <c r="D67" s="113">
        <v>40456966.710000001</v>
      </c>
      <c r="E67" s="113">
        <v>15743405.050000001</v>
      </c>
      <c r="F67" s="115">
        <f t="shared" si="11"/>
        <v>-7629856.370000001</v>
      </c>
      <c r="G67" s="122">
        <f t="shared" si="12"/>
        <v>-24713561.66</v>
      </c>
      <c r="H67" s="123">
        <f t="shared" si="13"/>
        <v>67.356475277894702</v>
      </c>
      <c r="I67" s="123">
        <f t="shared" si="14"/>
        <v>38.913953097004196</v>
      </c>
      <c r="J67" s="114">
        <v>13509170.91</v>
      </c>
      <c r="K67" s="118">
        <f t="shared" si="15"/>
        <v>116.53864737432656</v>
      </c>
    </row>
    <row r="68" spans="1:13" s="20" customFormat="1" x14ac:dyDescent="0.25">
      <c r="A68" s="106" t="s">
        <v>84</v>
      </c>
      <c r="B68" s="19" t="s">
        <v>19</v>
      </c>
      <c r="C68" s="119">
        <f>SUM(C69:C70)</f>
        <v>5000000</v>
      </c>
      <c r="D68" s="119">
        <f>SUM(D69:D70)</f>
        <v>5500000</v>
      </c>
      <c r="E68" s="119">
        <f>SUM(E69:E70)</f>
        <v>4999999</v>
      </c>
      <c r="F68" s="109">
        <f t="shared" si="11"/>
        <v>-1</v>
      </c>
      <c r="G68" s="120">
        <f t="shared" si="12"/>
        <v>-500001</v>
      </c>
      <c r="H68" s="121">
        <f t="shared" si="13"/>
        <v>99.999979999999994</v>
      </c>
      <c r="I68" s="121">
        <f t="shared" si="14"/>
        <v>90.909072727272729</v>
      </c>
      <c r="J68" s="119">
        <f>SUM(J69:J70)</f>
        <v>0</v>
      </c>
      <c r="K68" s="112">
        <v>0</v>
      </c>
    </row>
    <row r="69" spans="1:13" ht="30" x14ac:dyDescent="0.25">
      <c r="A69" s="105" t="s">
        <v>85</v>
      </c>
      <c r="B69" s="18" t="s">
        <v>45</v>
      </c>
      <c r="C69" s="113">
        <v>2700000</v>
      </c>
      <c r="D69" s="113">
        <v>2700000</v>
      </c>
      <c r="E69" s="113">
        <v>2700000</v>
      </c>
      <c r="F69" s="115">
        <f t="shared" si="11"/>
        <v>0</v>
      </c>
      <c r="G69" s="122">
        <f t="shared" si="12"/>
        <v>0</v>
      </c>
      <c r="H69" s="123">
        <f t="shared" si="13"/>
        <v>100</v>
      </c>
      <c r="I69" s="123">
        <f t="shared" si="14"/>
        <v>100</v>
      </c>
      <c r="J69" s="114">
        <v>0</v>
      </c>
      <c r="K69" s="118">
        <v>0</v>
      </c>
    </row>
    <row r="70" spans="1:13" ht="30" x14ac:dyDescent="0.25">
      <c r="A70" s="105" t="s">
        <v>86</v>
      </c>
      <c r="B70" s="18" t="s">
        <v>56</v>
      </c>
      <c r="C70" s="113">
        <v>2300000</v>
      </c>
      <c r="D70" s="113">
        <v>2800000</v>
      </c>
      <c r="E70" s="113">
        <v>2299999</v>
      </c>
      <c r="F70" s="115">
        <f t="shared" si="11"/>
        <v>-1</v>
      </c>
      <c r="G70" s="122">
        <f t="shared" si="12"/>
        <v>-500001</v>
      </c>
      <c r="H70" s="123">
        <f t="shared" si="13"/>
        <v>99.999956521739136</v>
      </c>
      <c r="I70" s="123">
        <f t="shared" si="14"/>
        <v>82.142821428571438</v>
      </c>
      <c r="J70" s="114">
        <v>0</v>
      </c>
      <c r="K70" s="118">
        <v>0</v>
      </c>
    </row>
    <row r="71" spans="1:13" s="20" customFormat="1" x14ac:dyDescent="0.25">
      <c r="A71" s="106" t="s">
        <v>87</v>
      </c>
      <c r="B71" s="19" t="s">
        <v>20</v>
      </c>
      <c r="C71" s="119">
        <f>SUM(C72:C77)</f>
        <v>1458245591.8999999</v>
      </c>
      <c r="D71" s="119">
        <f>SUM(D72:D77)</f>
        <v>1485754698.9300001</v>
      </c>
      <c r="E71" s="119">
        <f>SUM(E72:E77)</f>
        <v>1058322717</v>
      </c>
      <c r="F71" s="109">
        <f t="shared" si="11"/>
        <v>-399922874.89999986</v>
      </c>
      <c r="G71" s="120">
        <f t="shared" si="12"/>
        <v>-427431981.93000007</v>
      </c>
      <c r="H71" s="121">
        <f t="shared" si="13"/>
        <v>72.575067113425931</v>
      </c>
      <c r="I71" s="121">
        <f t="shared" si="14"/>
        <v>71.231322220429462</v>
      </c>
      <c r="J71" s="119">
        <f t="shared" ref="J71" si="23">J72+J73+J75+J76+J77+J74</f>
        <v>996472016.48000002</v>
      </c>
      <c r="K71" s="112">
        <f t="shared" si="15"/>
        <v>106.20696813328338</v>
      </c>
    </row>
    <row r="72" spans="1:13" x14ac:dyDescent="0.25">
      <c r="A72" s="105" t="s">
        <v>88</v>
      </c>
      <c r="B72" s="18" t="s">
        <v>21</v>
      </c>
      <c r="C72" s="113">
        <v>537128973.91999996</v>
      </c>
      <c r="D72" s="139">
        <v>524029168.32999998</v>
      </c>
      <c r="E72" s="139">
        <v>403878402.08999997</v>
      </c>
      <c r="F72" s="115">
        <f t="shared" si="11"/>
        <v>-133250571.82999998</v>
      </c>
      <c r="G72" s="122">
        <f t="shared" si="12"/>
        <v>-120150766.24000001</v>
      </c>
      <c r="H72" s="123">
        <f t="shared" si="13"/>
        <v>75.192071494946703</v>
      </c>
      <c r="I72" s="123">
        <f t="shared" si="14"/>
        <v>77.07174075387789</v>
      </c>
      <c r="J72" s="114">
        <v>432873819.69</v>
      </c>
      <c r="K72" s="118">
        <f t="shared" si="15"/>
        <v>93.30164674297815</v>
      </c>
      <c r="M72" s="1"/>
    </row>
    <row r="73" spans="1:13" x14ac:dyDescent="0.25">
      <c r="A73" s="105" t="s">
        <v>89</v>
      </c>
      <c r="B73" s="18" t="s">
        <v>22</v>
      </c>
      <c r="C73" s="113">
        <v>757046389.24000001</v>
      </c>
      <c r="D73" s="139">
        <v>793729275.13999999</v>
      </c>
      <c r="E73" s="139">
        <v>542488086.49000001</v>
      </c>
      <c r="F73" s="115">
        <f t="shared" si="11"/>
        <v>-214558302.75</v>
      </c>
      <c r="G73" s="122">
        <f t="shared" si="12"/>
        <v>-251241188.64999998</v>
      </c>
      <c r="H73" s="123">
        <f t="shared" si="13"/>
        <v>71.658499954620297</v>
      </c>
      <c r="I73" s="123">
        <f t="shared" si="14"/>
        <v>68.346740315747397</v>
      </c>
      <c r="J73" s="114">
        <v>461790341.63999999</v>
      </c>
      <c r="K73" s="118">
        <f t="shared" si="15"/>
        <v>117.4749745876907</v>
      </c>
    </row>
    <row r="74" spans="1:13" x14ac:dyDescent="0.25">
      <c r="A74" s="105" t="s">
        <v>90</v>
      </c>
      <c r="B74" s="18" t="s">
        <v>46</v>
      </c>
      <c r="C74" s="113">
        <v>132456431</v>
      </c>
      <c r="D74" s="139">
        <v>136382457.72</v>
      </c>
      <c r="E74" s="139">
        <v>96524996.090000004</v>
      </c>
      <c r="F74" s="115">
        <f t="shared" si="11"/>
        <v>-35931434.909999996</v>
      </c>
      <c r="G74" s="122">
        <f t="shared" si="12"/>
        <v>-39857461.629999995</v>
      </c>
      <c r="H74" s="123">
        <f t="shared" si="13"/>
        <v>72.873015950429775</v>
      </c>
      <c r="I74" s="123">
        <f t="shared" si="14"/>
        <v>70.775228503485863</v>
      </c>
      <c r="J74" s="114">
        <v>81903418.200000003</v>
      </c>
      <c r="K74" s="118">
        <f t="shared" si="15"/>
        <v>117.85221937171848</v>
      </c>
    </row>
    <row r="75" spans="1:13" ht="45" x14ac:dyDescent="0.25">
      <c r="A75" s="105" t="s">
        <v>91</v>
      </c>
      <c r="B75" s="18" t="s">
        <v>23</v>
      </c>
      <c r="C75" s="113">
        <v>100000</v>
      </c>
      <c r="D75" s="113">
        <v>100000</v>
      </c>
      <c r="E75" s="113">
        <v>0</v>
      </c>
      <c r="F75" s="115">
        <f t="shared" si="11"/>
        <v>-100000</v>
      </c>
      <c r="G75" s="122">
        <f t="shared" si="12"/>
        <v>-100000</v>
      </c>
      <c r="H75" s="123">
        <f t="shared" si="13"/>
        <v>0</v>
      </c>
      <c r="I75" s="123">
        <f t="shared" si="14"/>
        <v>0</v>
      </c>
      <c r="J75" s="114">
        <v>23000</v>
      </c>
      <c r="K75" s="118">
        <f t="shared" si="15"/>
        <v>0</v>
      </c>
    </row>
    <row r="76" spans="1:13" x14ac:dyDescent="0.25">
      <c r="A76" s="105" t="s">
        <v>92</v>
      </c>
      <c r="B76" s="18" t="s">
        <v>42</v>
      </c>
      <c r="C76" s="113">
        <v>19597338.140000001</v>
      </c>
      <c r="D76" s="139">
        <v>19597338.140000001</v>
      </c>
      <c r="E76" s="139">
        <v>12333152.5</v>
      </c>
      <c r="F76" s="115">
        <f t="shared" si="11"/>
        <v>-7264185.6400000006</v>
      </c>
      <c r="G76" s="122">
        <f t="shared" si="12"/>
        <v>-7264185.6400000006</v>
      </c>
      <c r="H76" s="123">
        <f t="shared" si="13"/>
        <v>62.93279430039982</v>
      </c>
      <c r="I76" s="123">
        <f t="shared" si="14"/>
        <v>62.93279430039982</v>
      </c>
      <c r="J76" s="114">
        <v>11947864.75</v>
      </c>
      <c r="K76" s="118">
        <f t="shared" si="15"/>
        <v>103.2247414752498</v>
      </c>
    </row>
    <row r="77" spans="1:13" x14ac:dyDescent="0.25">
      <c r="A77" s="105" t="s">
        <v>93</v>
      </c>
      <c r="B77" s="18" t="s">
        <v>24</v>
      </c>
      <c r="C77" s="113">
        <v>11916459.6</v>
      </c>
      <c r="D77" s="139">
        <v>11916459.6</v>
      </c>
      <c r="E77" s="139">
        <v>3098079.83</v>
      </c>
      <c r="F77" s="115">
        <f t="shared" si="11"/>
        <v>-8818379.7699999996</v>
      </c>
      <c r="G77" s="122">
        <f t="shared" si="12"/>
        <v>-8818379.7699999996</v>
      </c>
      <c r="H77" s="123">
        <f t="shared" si="13"/>
        <v>25.998324452004184</v>
      </c>
      <c r="I77" s="123">
        <f t="shared" si="14"/>
        <v>25.998324452004184</v>
      </c>
      <c r="J77" s="114">
        <v>7933572.2000000002</v>
      </c>
      <c r="K77" s="118">
        <f t="shared" si="15"/>
        <v>39.050250655058008</v>
      </c>
    </row>
    <row r="78" spans="1:13" s="20" customFormat="1" x14ac:dyDescent="0.25">
      <c r="A78" s="106" t="s">
        <v>94</v>
      </c>
      <c r="B78" s="19" t="s">
        <v>25</v>
      </c>
      <c r="C78" s="119">
        <f>C79</f>
        <v>179538851.03999999</v>
      </c>
      <c r="D78" s="119">
        <f t="shared" ref="D78:E78" si="24">D79</f>
        <v>189738851.03999999</v>
      </c>
      <c r="E78" s="119">
        <f t="shared" si="24"/>
        <v>155254443.50999999</v>
      </c>
      <c r="F78" s="109">
        <f t="shared" si="11"/>
        <v>-24284407.530000001</v>
      </c>
      <c r="G78" s="120">
        <f t="shared" si="12"/>
        <v>-34484407.530000001</v>
      </c>
      <c r="H78" s="121">
        <f t="shared" si="13"/>
        <v>86.474009725845008</v>
      </c>
      <c r="I78" s="121">
        <f t="shared" si="14"/>
        <v>81.825331321980997</v>
      </c>
      <c r="J78" s="119">
        <f>J79</f>
        <v>84252615.579999998</v>
      </c>
      <c r="K78" s="112">
        <f t="shared" si="15"/>
        <v>184.27255040240496</v>
      </c>
    </row>
    <row r="79" spans="1:13" x14ac:dyDescent="0.25">
      <c r="A79" s="105" t="s">
        <v>95</v>
      </c>
      <c r="B79" s="18" t="s">
        <v>26</v>
      </c>
      <c r="C79" s="113">
        <v>179538851.03999999</v>
      </c>
      <c r="D79" s="139">
        <v>189738851.03999999</v>
      </c>
      <c r="E79" s="139">
        <v>155254443.50999999</v>
      </c>
      <c r="F79" s="115">
        <f t="shared" si="11"/>
        <v>-24284407.530000001</v>
      </c>
      <c r="G79" s="122">
        <f t="shared" si="12"/>
        <v>-34484407.530000001</v>
      </c>
      <c r="H79" s="123">
        <f t="shared" si="13"/>
        <v>86.474009725845008</v>
      </c>
      <c r="I79" s="123">
        <f t="shared" si="14"/>
        <v>81.825331321980997</v>
      </c>
      <c r="J79" s="114">
        <v>84252615.579999998</v>
      </c>
      <c r="K79" s="118">
        <f t="shared" si="15"/>
        <v>184.27255040240496</v>
      </c>
    </row>
    <row r="80" spans="1:13" x14ac:dyDescent="0.25">
      <c r="A80" s="106" t="s">
        <v>185</v>
      </c>
      <c r="B80" s="85" t="s">
        <v>191</v>
      </c>
      <c r="C80" s="119">
        <f>C81</f>
        <v>1500000</v>
      </c>
      <c r="D80" s="119">
        <f t="shared" ref="D80:E80" si="25">D81</f>
        <v>1500000</v>
      </c>
      <c r="E80" s="119">
        <f t="shared" si="25"/>
        <v>393750</v>
      </c>
      <c r="F80" s="109">
        <f t="shared" si="11"/>
        <v>-1106250</v>
      </c>
      <c r="G80" s="120">
        <f t="shared" si="12"/>
        <v>-1106250</v>
      </c>
      <c r="H80" s="121">
        <f t="shared" si="13"/>
        <v>26.25</v>
      </c>
      <c r="I80" s="121">
        <f t="shared" si="14"/>
        <v>26.25</v>
      </c>
      <c r="J80" s="119">
        <f>J81</f>
        <v>1081694</v>
      </c>
      <c r="K80" s="112">
        <f t="shared" si="15"/>
        <v>36.401237318502275</v>
      </c>
    </row>
    <row r="81" spans="1:13" ht="30" x14ac:dyDescent="0.25">
      <c r="A81" s="105" t="s">
        <v>186</v>
      </c>
      <c r="B81" s="86" t="s">
        <v>184</v>
      </c>
      <c r="C81" s="113">
        <v>1500000</v>
      </c>
      <c r="D81" s="114">
        <v>1500000</v>
      </c>
      <c r="E81" s="114">
        <v>393750</v>
      </c>
      <c r="F81" s="115">
        <f t="shared" si="11"/>
        <v>-1106250</v>
      </c>
      <c r="G81" s="122">
        <f t="shared" si="12"/>
        <v>-1106250</v>
      </c>
      <c r="H81" s="123">
        <f t="shared" si="13"/>
        <v>26.25</v>
      </c>
      <c r="I81" s="123">
        <f t="shared" si="14"/>
        <v>26.25</v>
      </c>
      <c r="J81" s="114">
        <v>1081694</v>
      </c>
      <c r="K81" s="118">
        <f t="shared" si="15"/>
        <v>36.401237318502275</v>
      </c>
    </row>
    <row r="82" spans="1:13" s="20" customFormat="1" x14ac:dyDescent="0.25">
      <c r="A82" s="106" t="s">
        <v>96</v>
      </c>
      <c r="B82" s="19" t="s">
        <v>27</v>
      </c>
      <c r="C82" s="119">
        <f>SUM(C83:C85)</f>
        <v>21119197.920000002</v>
      </c>
      <c r="D82" s="119">
        <f>SUM(D83:D85)</f>
        <v>21119197.920000002</v>
      </c>
      <c r="E82" s="119">
        <f>SUM(E83:E85)</f>
        <v>13736404.140000001</v>
      </c>
      <c r="F82" s="109">
        <f t="shared" si="11"/>
        <v>-7382793.7800000012</v>
      </c>
      <c r="G82" s="120">
        <f t="shared" si="12"/>
        <v>-7382793.7800000012</v>
      </c>
      <c r="H82" s="121">
        <f t="shared" si="13"/>
        <v>65.042262457285588</v>
      </c>
      <c r="I82" s="121">
        <f t="shared" si="14"/>
        <v>65.042262457285588</v>
      </c>
      <c r="J82" s="119">
        <f>SUM(J83:J85)</f>
        <v>30697256.379999999</v>
      </c>
      <c r="K82" s="112">
        <f t="shared" si="15"/>
        <v>44.747986497417394</v>
      </c>
    </row>
    <row r="83" spans="1:13" x14ac:dyDescent="0.25">
      <c r="A83" s="105" t="s">
        <v>97</v>
      </c>
      <c r="B83" s="18" t="s">
        <v>28</v>
      </c>
      <c r="C83" s="113">
        <v>4268790.92</v>
      </c>
      <c r="D83" s="139">
        <v>4268790.92</v>
      </c>
      <c r="E83" s="139">
        <v>2778766.21</v>
      </c>
      <c r="F83" s="115">
        <f t="shared" si="11"/>
        <v>-1490024.71</v>
      </c>
      <c r="G83" s="122">
        <f t="shared" si="12"/>
        <v>-1490024.71</v>
      </c>
      <c r="H83" s="123">
        <f t="shared" si="13"/>
        <v>65.094924114952903</v>
      </c>
      <c r="I83" s="123">
        <f t="shared" si="14"/>
        <v>65.094924114952903</v>
      </c>
      <c r="J83" s="114">
        <v>2614224.1800000002</v>
      </c>
      <c r="K83" s="118">
        <f t="shared" si="15"/>
        <v>106.29410558049386</v>
      </c>
      <c r="M83" s="1"/>
    </row>
    <row r="84" spans="1:13" x14ac:dyDescent="0.25">
      <c r="A84" s="105" t="s">
        <v>188</v>
      </c>
      <c r="B84" s="86" t="s">
        <v>187</v>
      </c>
      <c r="C84" s="113">
        <v>4554407</v>
      </c>
      <c r="D84" s="139">
        <v>4554407</v>
      </c>
      <c r="E84" s="139">
        <v>3598098</v>
      </c>
      <c r="F84" s="115">
        <f t="shared" si="11"/>
        <v>-956309</v>
      </c>
      <c r="G84" s="122">
        <f t="shared" si="12"/>
        <v>-956309</v>
      </c>
      <c r="H84" s="123">
        <f t="shared" si="13"/>
        <v>79.002557303288881</v>
      </c>
      <c r="I84" s="123">
        <f t="shared" si="14"/>
        <v>79.002557303288881</v>
      </c>
      <c r="J84" s="114">
        <v>3124680</v>
      </c>
      <c r="K84" s="124"/>
      <c r="M84" s="1"/>
    </row>
    <row r="85" spans="1:13" x14ac:dyDescent="0.25">
      <c r="A85" s="105" t="s">
        <v>98</v>
      </c>
      <c r="B85" s="18" t="s">
        <v>29</v>
      </c>
      <c r="C85" s="113">
        <v>12296000</v>
      </c>
      <c r="D85" s="139">
        <v>12296000</v>
      </c>
      <c r="E85" s="139">
        <v>7359539.9299999997</v>
      </c>
      <c r="F85" s="115">
        <f t="shared" si="11"/>
        <v>-4936460.07</v>
      </c>
      <c r="G85" s="122">
        <f t="shared" si="12"/>
        <v>-4936460.07</v>
      </c>
      <c r="H85" s="123">
        <f t="shared" si="13"/>
        <v>59.853122397527649</v>
      </c>
      <c r="I85" s="123">
        <f t="shared" si="14"/>
        <v>59.853122397527649</v>
      </c>
      <c r="J85" s="114">
        <v>24958352.199999999</v>
      </c>
      <c r="K85" s="118">
        <f t="shared" si="15"/>
        <v>29.487282938494637</v>
      </c>
    </row>
    <row r="86" spans="1:13" s="20" customFormat="1" ht="28.5" x14ac:dyDescent="0.25">
      <c r="A86" s="106" t="s">
        <v>99</v>
      </c>
      <c r="B86" s="19" t="s">
        <v>30</v>
      </c>
      <c r="C86" s="119">
        <f>SUM(C87:C89)</f>
        <v>140742326.69999999</v>
      </c>
      <c r="D86" s="119">
        <f>SUM(D87:D89)</f>
        <v>141299477.09</v>
      </c>
      <c r="E86" s="119">
        <f>SUM(E87:E89)</f>
        <v>114589840.26000001</v>
      </c>
      <c r="F86" s="109">
        <f t="shared" si="11"/>
        <v>-26152486.439999983</v>
      </c>
      <c r="G86" s="120">
        <f t="shared" si="12"/>
        <v>-26709636.829999998</v>
      </c>
      <c r="H86" s="121">
        <f t="shared" si="13"/>
        <v>81.418179553230317</v>
      </c>
      <c r="I86" s="121">
        <f t="shared" si="14"/>
        <v>81.097143896019219</v>
      </c>
      <c r="J86" s="119">
        <f>J87+J88+J89</f>
        <v>83477639.170000002</v>
      </c>
      <c r="K86" s="112">
        <f t="shared" si="15"/>
        <v>137.27010178934364</v>
      </c>
    </row>
    <row r="87" spans="1:13" x14ac:dyDescent="0.25">
      <c r="A87" s="107" t="s">
        <v>100</v>
      </c>
      <c r="B87" s="108" t="s">
        <v>31</v>
      </c>
      <c r="C87" s="125">
        <v>0</v>
      </c>
      <c r="D87" s="126">
        <v>0</v>
      </c>
      <c r="E87" s="126">
        <v>0</v>
      </c>
      <c r="F87" s="115">
        <f t="shared" si="11"/>
        <v>0</v>
      </c>
      <c r="G87" s="122">
        <f t="shared" si="12"/>
        <v>0</v>
      </c>
      <c r="H87" s="123">
        <v>0</v>
      </c>
      <c r="I87" s="123">
        <v>0</v>
      </c>
      <c r="J87" s="126">
        <v>55000</v>
      </c>
      <c r="K87" s="118">
        <f t="shared" si="15"/>
        <v>0</v>
      </c>
    </row>
    <row r="88" spans="1:13" x14ac:dyDescent="0.25">
      <c r="A88" s="105" t="s">
        <v>101</v>
      </c>
      <c r="B88" s="18" t="s">
        <v>32</v>
      </c>
      <c r="C88" s="113">
        <v>7003606.7000000002</v>
      </c>
      <c r="D88" s="139">
        <v>7560757.0899999999</v>
      </c>
      <c r="E88" s="139">
        <v>7002762.5800000001</v>
      </c>
      <c r="F88" s="115">
        <f t="shared" si="11"/>
        <v>-844.12000000011176</v>
      </c>
      <c r="G88" s="122">
        <f t="shared" si="12"/>
        <v>-557994.50999999978</v>
      </c>
      <c r="H88" s="123">
        <f t="shared" si="13"/>
        <v>99.987947352897464</v>
      </c>
      <c r="I88" s="123">
        <f t="shared" si="14"/>
        <v>92.619859316231526</v>
      </c>
      <c r="J88" s="114">
        <v>4657387.37</v>
      </c>
      <c r="K88" s="118">
        <f t="shared" si="15"/>
        <v>150.3581734495063</v>
      </c>
    </row>
    <row r="89" spans="1:13" x14ac:dyDescent="0.25">
      <c r="A89" s="105" t="s">
        <v>102</v>
      </c>
      <c r="B89" s="18" t="s">
        <v>57</v>
      </c>
      <c r="C89" s="113">
        <v>133738720</v>
      </c>
      <c r="D89" s="139">
        <v>133738720</v>
      </c>
      <c r="E89" s="139">
        <v>107587077.68000001</v>
      </c>
      <c r="F89" s="115">
        <f t="shared" si="11"/>
        <v>-26151642.319999993</v>
      </c>
      <c r="G89" s="122">
        <f t="shared" si="12"/>
        <v>-26151642.319999993</v>
      </c>
      <c r="H89" s="123">
        <f t="shared" si="13"/>
        <v>80.445721089599189</v>
      </c>
      <c r="I89" s="123">
        <f t="shared" si="14"/>
        <v>80.445721089599189</v>
      </c>
      <c r="J89" s="114">
        <v>78765251.799999997</v>
      </c>
      <c r="K89" s="118">
        <f t="shared" si="15"/>
        <v>136.59205705732285</v>
      </c>
    </row>
    <row r="90" spans="1:13" ht="31.5" x14ac:dyDescent="0.25">
      <c r="A90" s="87" t="s">
        <v>193</v>
      </c>
      <c r="B90" s="88" t="s">
        <v>192</v>
      </c>
      <c r="C90" s="79">
        <f>C91+C92</f>
        <v>6960000</v>
      </c>
      <c r="D90" s="79">
        <f t="shared" ref="D90:E90" si="26">D91+D92</f>
        <v>6960000</v>
      </c>
      <c r="E90" s="79">
        <f t="shared" si="26"/>
        <v>1289999.99</v>
      </c>
      <c r="F90" s="109">
        <f t="shared" si="11"/>
        <v>-5670000.0099999998</v>
      </c>
      <c r="G90" s="120">
        <f t="shared" si="12"/>
        <v>-5670000.0099999998</v>
      </c>
      <c r="H90" s="121">
        <f t="shared" si="13"/>
        <v>18.534482614942529</v>
      </c>
      <c r="I90" s="121">
        <f t="shared" si="14"/>
        <v>18.534482614942529</v>
      </c>
      <c r="J90" s="79">
        <f>J91+J92</f>
        <v>211000</v>
      </c>
      <c r="K90" s="112">
        <f t="shared" si="15"/>
        <v>611.37440284360184</v>
      </c>
    </row>
    <row r="91" spans="1:13" ht="15.75" x14ac:dyDescent="0.25">
      <c r="A91" s="89" t="s">
        <v>194</v>
      </c>
      <c r="B91" s="90" t="s">
        <v>189</v>
      </c>
      <c r="C91" s="113">
        <v>5420000</v>
      </c>
      <c r="D91" s="139">
        <v>5420000</v>
      </c>
      <c r="E91" s="139">
        <v>689999.99</v>
      </c>
      <c r="F91" s="115">
        <f t="shared" si="11"/>
        <v>-4730000.01</v>
      </c>
      <c r="G91" s="122">
        <f t="shared" si="12"/>
        <v>-4730000.01</v>
      </c>
      <c r="H91" s="123">
        <f t="shared" si="13"/>
        <v>12.730627121771217</v>
      </c>
      <c r="I91" s="123">
        <f t="shared" si="14"/>
        <v>12.730627121771217</v>
      </c>
      <c r="J91" s="114">
        <v>0</v>
      </c>
      <c r="K91" s="118">
        <v>0</v>
      </c>
    </row>
    <row r="92" spans="1:13" ht="31.5" x14ac:dyDescent="0.25">
      <c r="A92" s="89" t="s">
        <v>195</v>
      </c>
      <c r="B92" s="90" t="s">
        <v>190</v>
      </c>
      <c r="C92" s="113">
        <v>1540000</v>
      </c>
      <c r="D92" s="113">
        <v>1540000</v>
      </c>
      <c r="E92" s="113">
        <v>600000</v>
      </c>
      <c r="F92" s="115">
        <f t="shared" si="11"/>
        <v>-940000</v>
      </c>
      <c r="G92" s="122">
        <f t="shared" si="12"/>
        <v>-940000</v>
      </c>
      <c r="H92" s="123">
        <f t="shared" si="13"/>
        <v>38.961038961038966</v>
      </c>
      <c r="I92" s="123">
        <f t="shared" si="14"/>
        <v>38.961038961038966</v>
      </c>
      <c r="J92" s="114">
        <v>211000</v>
      </c>
      <c r="K92" s="118">
        <f t="shared" si="15"/>
        <v>284.36018957345971</v>
      </c>
    </row>
    <row r="93" spans="1:13" s="20" customFormat="1" ht="42.75" x14ac:dyDescent="0.25">
      <c r="A93" s="106" t="s">
        <v>103</v>
      </c>
      <c r="B93" s="19" t="s">
        <v>33</v>
      </c>
      <c r="C93" s="119">
        <f>SUM(C94)</f>
        <v>25266430</v>
      </c>
      <c r="D93" s="119">
        <f>SUM(D94)</f>
        <v>266430</v>
      </c>
      <c r="E93" s="119">
        <f>SUM(E94)</f>
        <v>0</v>
      </c>
      <c r="F93" s="109">
        <f t="shared" si="11"/>
        <v>-25266430</v>
      </c>
      <c r="G93" s="120">
        <f t="shared" si="12"/>
        <v>-266430</v>
      </c>
      <c r="H93" s="121">
        <f t="shared" si="13"/>
        <v>0</v>
      </c>
      <c r="I93" s="121">
        <f t="shared" si="14"/>
        <v>0</v>
      </c>
      <c r="J93" s="119">
        <f>J94</f>
        <v>0</v>
      </c>
      <c r="K93" s="118">
        <v>0</v>
      </c>
    </row>
    <row r="94" spans="1:13" ht="30" x14ac:dyDescent="0.25">
      <c r="A94" s="105" t="s">
        <v>104</v>
      </c>
      <c r="B94" s="18" t="s">
        <v>34</v>
      </c>
      <c r="C94" s="113">
        <v>25266430</v>
      </c>
      <c r="D94" s="114">
        <v>266430</v>
      </c>
      <c r="E94" s="114">
        <v>0</v>
      </c>
      <c r="F94" s="115">
        <f t="shared" si="11"/>
        <v>-25266430</v>
      </c>
      <c r="G94" s="122">
        <f t="shared" si="12"/>
        <v>-266430</v>
      </c>
      <c r="H94" s="123">
        <f t="shared" si="13"/>
        <v>0</v>
      </c>
      <c r="I94" s="123">
        <f t="shared" si="14"/>
        <v>0</v>
      </c>
      <c r="J94" s="114">
        <v>0</v>
      </c>
      <c r="K94" s="118">
        <v>0</v>
      </c>
    </row>
    <row r="95" spans="1:13" s="20" customFormat="1" x14ac:dyDescent="0.25">
      <c r="A95" s="23"/>
      <c r="B95" s="19" t="s">
        <v>35</v>
      </c>
      <c r="C95" s="119">
        <f>C42+C50+C52+C56+C68+C71+C78+C80+C82+C86+C62+C93+C90</f>
        <v>3366395048.8899994</v>
      </c>
      <c r="D95" s="119">
        <f>D42+D50+D52+D56+D68+D71+D78+D80+D82+D86+D62+D93+D90</f>
        <v>3508017965.5200005</v>
      </c>
      <c r="E95" s="119">
        <f>E42+E50+E52+E56+E68+E71+E78+E80+E82+E86+E62+E93+E90</f>
        <v>2018969820.6600001</v>
      </c>
      <c r="F95" s="109">
        <f t="shared" si="11"/>
        <v>-1347425228.2299993</v>
      </c>
      <c r="G95" s="120">
        <f>E95-D95</f>
        <v>-1489048144.8600004</v>
      </c>
      <c r="H95" s="121">
        <f t="shared" si="13"/>
        <v>59.974239248174818</v>
      </c>
      <c r="I95" s="121">
        <f t="shared" si="14"/>
        <v>57.553006868957809</v>
      </c>
      <c r="J95" s="119">
        <f>J42+J50+J52+J56+J68+J71+J78+J80+J82+J86+J62+J93+J90</f>
        <v>2275044341.1700001</v>
      </c>
      <c r="K95" s="112">
        <f t="shared" si="15"/>
        <v>88.744196503075315</v>
      </c>
    </row>
    <row r="96" spans="1:13" x14ac:dyDescent="0.25">
      <c r="K96" s="7"/>
    </row>
    <row r="97" spans="1:14" ht="19.5" customHeight="1" x14ac:dyDescent="0.25">
      <c r="C97" s="152"/>
      <c r="D97" s="152"/>
      <c r="E97" s="152"/>
      <c r="J97" s="152"/>
      <c r="K97" s="8"/>
    </row>
    <row r="98" spans="1:14" ht="50.25" customHeight="1" x14ac:dyDescent="0.25">
      <c r="B98" s="177" t="s">
        <v>221</v>
      </c>
      <c r="C98" s="177"/>
      <c r="D98" s="177"/>
      <c r="E98" s="177"/>
      <c r="F98" s="177"/>
      <c r="G98" s="177"/>
      <c r="H98" s="177"/>
      <c r="I98" s="177"/>
      <c r="J98" s="177"/>
      <c r="K98" s="177"/>
    </row>
    <row r="99" spans="1:14" ht="18.75" customHeight="1" x14ac:dyDescent="0.25">
      <c r="B99" s="12"/>
      <c r="C99" s="12"/>
      <c r="D99" s="12"/>
      <c r="E99" s="12"/>
      <c r="F99" s="12"/>
      <c r="G99" s="12"/>
      <c r="H99" s="12"/>
      <c r="I99" s="26"/>
      <c r="J99" t="s">
        <v>124</v>
      </c>
      <c r="K99" s="12"/>
    </row>
    <row r="100" spans="1:14" ht="135" x14ac:dyDescent="0.25">
      <c r="A100" s="182" t="s">
        <v>39</v>
      </c>
      <c r="B100" s="182"/>
      <c r="C100" s="17" t="s">
        <v>222</v>
      </c>
      <c r="D100" s="99" t="s">
        <v>201</v>
      </c>
      <c r="E100" s="100" t="s">
        <v>203</v>
      </c>
      <c r="F100" s="3" t="s">
        <v>212</v>
      </c>
      <c r="G100" s="17" t="s">
        <v>177</v>
      </c>
      <c r="H100" s="3" t="s">
        <v>213</v>
      </c>
      <c r="I100" s="103" t="s">
        <v>224</v>
      </c>
      <c r="J100" s="102" t="s">
        <v>202</v>
      </c>
      <c r="K100" s="101" t="s">
        <v>59</v>
      </c>
    </row>
    <row r="101" spans="1:14" x14ac:dyDescent="0.25">
      <c r="A101" s="155" t="s">
        <v>196</v>
      </c>
      <c r="B101" s="156"/>
      <c r="C101" s="94">
        <v>1500000</v>
      </c>
      <c r="D101" s="94">
        <v>1500000</v>
      </c>
      <c r="E101" s="94">
        <v>393750</v>
      </c>
      <c r="F101" s="96">
        <f>E101-C101</f>
        <v>-1106250</v>
      </c>
      <c r="G101" s="97">
        <f>E101-D101</f>
        <v>-1106250</v>
      </c>
      <c r="H101" s="98">
        <f>SUM(E101/C101*100)</f>
        <v>26.25</v>
      </c>
      <c r="I101" s="98">
        <f>SUM(E101/D101*100)</f>
        <v>26.25</v>
      </c>
      <c r="J101" s="94">
        <v>1081694</v>
      </c>
      <c r="K101" s="127">
        <f>SUM(E101/J101*100)</f>
        <v>36.401237318502275</v>
      </c>
    </row>
    <row r="102" spans="1:14" ht="15" customHeight="1" x14ac:dyDescent="0.25">
      <c r="A102" s="155" t="s">
        <v>106</v>
      </c>
      <c r="B102" s="156"/>
      <c r="C102" s="95">
        <v>280865054.04000002</v>
      </c>
      <c r="D102" s="95">
        <v>291065054.04000002</v>
      </c>
      <c r="E102" s="95">
        <v>236811413.50999999</v>
      </c>
      <c r="F102" s="96">
        <f>E102-C102</f>
        <v>-44053640.530000031</v>
      </c>
      <c r="G102" s="97">
        <f>E102-D102</f>
        <v>-54253640.530000031</v>
      </c>
      <c r="H102" s="98">
        <f>SUM(E102/C102*100)</f>
        <v>84.315015379689768</v>
      </c>
      <c r="I102" s="98">
        <f>SUM(E102/D102*100)</f>
        <v>81.360304242314101</v>
      </c>
      <c r="J102" s="95">
        <v>149993008.58000001</v>
      </c>
      <c r="K102" s="127">
        <f>SUM(E102/J102*100)</f>
        <v>157.8816344521116</v>
      </c>
    </row>
    <row r="103" spans="1:14" ht="30" customHeight="1" x14ac:dyDescent="0.25">
      <c r="A103" s="155" t="s">
        <v>107</v>
      </c>
      <c r="B103" s="156"/>
      <c r="C103" s="95">
        <v>1332718049.3</v>
      </c>
      <c r="D103" s="95">
        <v>1358227156.3299999</v>
      </c>
      <c r="E103" s="95">
        <v>967550042.36000001</v>
      </c>
      <c r="F103" s="96">
        <f t="shared" ref="F103:F123" si="27">E103-C103</f>
        <v>-365168006.93999994</v>
      </c>
      <c r="G103" s="97">
        <f t="shared" ref="G103:G123" si="28">E103-D103</f>
        <v>-390677113.96999991</v>
      </c>
      <c r="H103" s="98">
        <f t="shared" ref="H103:H123" si="29">SUM(E103/C103*100)</f>
        <v>72.599755279685624</v>
      </c>
      <c r="I103" s="98">
        <f t="shared" ref="I103:I123" si="30">SUM(E103/D103*100)</f>
        <v>71.23624629729612</v>
      </c>
      <c r="J103" s="95">
        <v>847848416.35000002</v>
      </c>
      <c r="K103" s="127">
        <f t="shared" ref="K103:K123" si="31">SUM(E103/J103*100)</f>
        <v>114.1182814877826</v>
      </c>
      <c r="M103" s="9"/>
      <c r="N103" s="10"/>
    </row>
    <row r="104" spans="1:14" ht="30" customHeight="1" x14ac:dyDescent="0.25">
      <c r="A104" s="155" t="s">
        <v>108</v>
      </c>
      <c r="B104" s="156"/>
      <c r="C104" s="95">
        <v>26716547.920000002</v>
      </c>
      <c r="D104" s="95">
        <v>26716547.920000002</v>
      </c>
      <c r="E104" s="95">
        <v>11685558.210000001</v>
      </c>
      <c r="F104" s="96">
        <f t="shared" si="27"/>
        <v>-15030989.710000001</v>
      </c>
      <c r="G104" s="97">
        <f t="shared" si="28"/>
        <v>-15030989.710000001</v>
      </c>
      <c r="H104" s="98">
        <f t="shared" si="29"/>
        <v>43.739027381049461</v>
      </c>
      <c r="I104" s="98">
        <f t="shared" si="30"/>
        <v>43.739027381049461</v>
      </c>
      <c r="J104" s="95">
        <v>15173833.630000001</v>
      </c>
      <c r="K104" s="127">
        <f t="shared" si="31"/>
        <v>77.01124511406681</v>
      </c>
      <c r="M104" s="9"/>
      <c r="N104" s="10"/>
    </row>
    <row r="105" spans="1:14" ht="30.75" customHeight="1" x14ac:dyDescent="0.25">
      <c r="A105" s="155" t="s">
        <v>105</v>
      </c>
      <c r="B105" s="156"/>
      <c r="C105" s="95">
        <v>140618720</v>
      </c>
      <c r="D105" s="95">
        <v>140618720</v>
      </c>
      <c r="E105" s="95">
        <v>114466233.56</v>
      </c>
      <c r="F105" s="96">
        <f t="shared" si="27"/>
        <v>-26152486.439999998</v>
      </c>
      <c r="G105" s="97">
        <f t="shared" si="28"/>
        <v>-26152486.439999998</v>
      </c>
      <c r="H105" s="98">
        <f t="shared" si="29"/>
        <v>81.40184575709408</v>
      </c>
      <c r="I105" s="98">
        <f t="shared" si="30"/>
        <v>81.40184575709408</v>
      </c>
      <c r="J105" s="95">
        <v>83422639.170000002</v>
      </c>
      <c r="K105" s="127">
        <f t="shared" si="31"/>
        <v>137.21243381756224</v>
      </c>
      <c r="M105" s="9"/>
      <c r="N105" s="10"/>
    </row>
    <row r="106" spans="1:14" ht="30" customHeight="1" x14ac:dyDescent="0.25">
      <c r="A106" s="155" t="s">
        <v>109</v>
      </c>
      <c r="B106" s="156"/>
      <c r="C106" s="95">
        <v>1900460</v>
      </c>
      <c r="D106" s="95">
        <v>1900460</v>
      </c>
      <c r="E106" s="95">
        <v>297373.64</v>
      </c>
      <c r="F106" s="96">
        <f t="shared" si="27"/>
        <v>-1603086.3599999999</v>
      </c>
      <c r="G106" s="97">
        <f t="shared" si="28"/>
        <v>-1603086.3599999999</v>
      </c>
      <c r="H106" s="98">
        <f t="shared" si="29"/>
        <v>15.647455879102957</v>
      </c>
      <c r="I106" s="98">
        <f t="shared" si="30"/>
        <v>15.647455879102957</v>
      </c>
      <c r="J106" s="95">
        <v>498816.7</v>
      </c>
      <c r="K106" s="127">
        <f t="shared" si="31"/>
        <v>59.615814787275568</v>
      </c>
      <c r="M106" s="9"/>
      <c r="N106" s="10"/>
    </row>
    <row r="107" spans="1:14" ht="27.75" customHeight="1" x14ac:dyDescent="0.25">
      <c r="A107" s="155" t="s">
        <v>110</v>
      </c>
      <c r="B107" s="156"/>
      <c r="C107" s="95">
        <v>5000000</v>
      </c>
      <c r="D107" s="95">
        <v>5500000</v>
      </c>
      <c r="E107" s="95">
        <v>4999999</v>
      </c>
      <c r="F107" s="96">
        <f t="shared" si="27"/>
        <v>-1</v>
      </c>
      <c r="G107" s="97">
        <f t="shared" si="28"/>
        <v>-500001</v>
      </c>
      <c r="H107" s="98">
        <f t="shared" si="29"/>
        <v>99.999979999999994</v>
      </c>
      <c r="I107" s="98">
        <f t="shared" si="30"/>
        <v>90.909072727272729</v>
      </c>
      <c r="J107" s="95">
        <v>0</v>
      </c>
      <c r="K107" s="127">
        <v>0</v>
      </c>
      <c r="M107" s="9"/>
      <c r="N107" s="11"/>
    </row>
    <row r="108" spans="1:14" ht="38.25" customHeight="1" x14ac:dyDescent="0.25">
      <c r="A108" s="156" t="s">
        <v>111</v>
      </c>
      <c r="B108" s="161"/>
      <c r="C108" s="95">
        <v>85937770.659999996</v>
      </c>
      <c r="D108" s="95">
        <v>81783890.829999998</v>
      </c>
      <c r="E108" s="95">
        <v>51750496.619999997</v>
      </c>
      <c r="F108" s="96">
        <f t="shared" si="27"/>
        <v>-34187274.039999999</v>
      </c>
      <c r="G108" s="97">
        <f t="shared" si="28"/>
        <v>-30033394.210000001</v>
      </c>
      <c r="H108" s="98">
        <f t="shared" si="29"/>
        <v>60.218570044995857</v>
      </c>
      <c r="I108" s="98">
        <f t="shared" si="30"/>
        <v>63.277127188251669</v>
      </c>
      <c r="J108" s="95">
        <v>48424767.25</v>
      </c>
      <c r="K108" s="127">
        <f t="shared" si="31"/>
        <v>106.86782726869998</v>
      </c>
      <c r="M108" s="9"/>
      <c r="N108" s="10"/>
    </row>
    <row r="109" spans="1:14" ht="24.75" customHeight="1" x14ac:dyDescent="0.25">
      <c r="A109" s="155" t="s">
        <v>216</v>
      </c>
      <c r="B109" s="156"/>
      <c r="C109" s="147">
        <v>0</v>
      </c>
      <c r="D109" s="147">
        <v>0</v>
      </c>
      <c r="E109" s="147">
        <v>0</v>
      </c>
      <c r="F109" s="148">
        <f t="shared" si="27"/>
        <v>0</v>
      </c>
      <c r="G109" s="149">
        <f t="shared" si="28"/>
        <v>0</v>
      </c>
      <c r="H109" s="150">
        <v>0</v>
      </c>
      <c r="I109" s="150">
        <v>0</v>
      </c>
      <c r="J109" s="147">
        <v>17174398.199999999</v>
      </c>
      <c r="K109" s="151">
        <f t="shared" si="31"/>
        <v>0</v>
      </c>
      <c r="M109" s="9"/>
      <c r="N109" s="10"/>
    </row>
    <row r="110" spans="1:14" ht="54" customHeight="1" x14ac:dyDescent="0.25">
      <c r="A110" s="155" t="s">
        <v>112</v>
      </c>
      <c r="B110" s="156"/>
      <c r="C110" s="95">
        <v>187274670</v>
      </c>
      <c r="D110" s="95">
        <v>324469380</v>
      </c>
      <c r="E110" s="95">
        <v>11604223.1</v>
      </c>
      <c r="F110" s="96">
        <f t="shared" si="27"/>
        <v>-175670446.90000001</v>
      </c>
      <c r="G110" s="97">
        <f t="shared" si="28"/>
        <v>-312865156.89999998</v>
      </c>
      <c r="H110" s="98">
        <f t="shared" si="29"/>
        <v>6.1963655309070891</v>
      </c>
      <c r="I110" s="98">
        <f t="shared" si="30"/>
        <v>3.5763692401421667</v>
      </c>
      <c r="J110" s="95">
        <v>0</v>
      </c>
      <c r="K110" s="127">
        <v>0</v>
      </c>
      <c r="M110" s="9"/>
      <c r="N110" s="10"/>
    </row>
    <row r="111" spans="1:14" ht="46.15" customHeight="1" x14ac:dyDescent="0.25">
      <c r="A111" s="155" t="s">
        <v>113</v>
      </c>
      <c r="B111" s="156"/>
      <c r="C111" s="95">
        <v>6891210</v>
      </c>
      <c r="D111" s="95">
        <v>2449993.79</v>
      </c>
      <c r="E111" s="95">
        <v>2449993.79</v>
      </c>
      <c r="F111" s="96">
        <f t="shared" si="27"/>
        <v>-4441216.21</v>
      </c>
      <c r="G111" s="97">
        <f t="shared" si="28"/>
        <v>0</v>
      </c>
      <c r="H111" s="98">
        <f t="shared" si="29"/>
        <v>35.552447102903557</v>
      </c>
      <c r="I111" s="98">
        <f t="shared" si="30"/>
        <v>100</v>
      </c>
      <c r="J111" s="95">
        <v>3704382.6</v>
      </c>
      <c r="K111" s="127">
        <v>0</v>
      </c>
      <c r="M111" s="9"/>
      <c r="N111" s="10"/>
    </row>
    <row r="112" spans="1:14" ht="48.75" customHeight="1" x14ac:dyDescent="0.25">
      <c r="A112" s="155" t="s">
        <v>114</v>
      </c>
      <c r="B112" s="156"/>
      <c r="C112" s="95">
        <v>387759006.94</v>
      </c>
      <c r="D112" s="95">
        <v>353437323.56999999</v>
      </c>
      <c r="E112" s="95">
        <v>219225222.83000001</v>
      </c>
      <c r="F112" s="96">
        <f t="shared" si="27"/>
        <v>-168533784.10999998</v>
      </c>
      <c r="G112" s="97">
        <f t="shared" si="28"/>
        <v>-134212100.73999998</v>
      </c>
      <c r="H112" s="98">
        <f t="shared" si="29"/>
        <v>56.536461798789858</v>
      </c>
      <c r="I112" s="98">
        <f t="shared" si="30"/>
        <v>62.026619208081847</v>
      </c>
      <c r="J112" s="95">
        <v>166487691.50999999</v>
      </c>
      <c r="K112" s="127">
        <f t="shared" si="31"/>
        <v>131.67653466852977</v>
      </c>
      <c r="M112" s="9"/>
      <c r="N112" s="10"/>
    </row>
    <row r="113" spans="1:14" ht="53.25" customHeight="1" x14ac:dyDescent="0.25">
      <c r="A113" s="155" t="s">
        <v>115</v>
      </c>
      <c r="B113" s="156"/>
      <c r="C113" s="95">
        <v>31993205</v>
      </c>
      <c r="D113" s="95">
        <v>34186015</v>
      </c>
      <c r="E113" s="95">
        <v>17712830.390000001</v>
      </c>
      <c r="F113" s="96">
        <f t="shared" si="27"/>
        <v>-14280374.609999999</v>
      </c>
      <c r="G113" s="97">
        <f t="shared" si="28"/>
        <v>-16473184.609999999</v>
      </c>
      <c r="H113" s="98">
        <f t="shared" si="29"/>
        <v>55.364351242709198</v>
      </c>
      <c r="I113" s="98">
        <f t="shared" si="30"/>
        <v>51.813089036554857</v>
      </c>
      <c r="J113" s="95">
        <v>15500032.15</v>
      </c>
      <c r="K113" s="127">
        <f t="shared" si="31"/>
        <v>114.27608806604958</v>
      </c>
      <c r="M113" s="9"/>
      <c r="N113" s="10"/>
    </row>
    <row r="114" spans="1:14" ht="49.5" customHeight="1" x14ac:dyDescent="0.25">
      <c r="A114" s="155" t="s">
        <v>116</v>
      </c>
      <c r="B114" s="156"/>
      <c r="C114" s="95">
        <v>127542807.39</v>
      </c>
      <c r="D114" s="95">
        <v>115669927.39</v>
      </c>
      <c r="E114" s="95">
        <v>74334088.640000001</v>
      </c>
      <c r="F114" s="96">
        <f t="shared" si="27"/>
        <v>-53208718.75</v>
      </c>
      <c r="G114" s="97">
        <f t="shared" si="28"/>
        <v>-41335838.75</v>
      </c>
      <c r="H114" s="98">
        <f t="shared" si="29"/>
        <v>58.281678254659596</v>
      </c>
      <c r="I114" s="98">
        <f t="shared" si="30"/>
        <v>64.26397104008764</v>
      </c>
      <c r="J114" s="95">
        <v>54814916.539999999</v>
      </c>
      <c r="K114" s="127">
        <f t="shared" si="31"/>
        <v>135.60923436918179</v>
      </c>
      <c r="M114" s="9"/>
      <c r="N114" s="10"/>
    </row>
    <row r="115" spans="1:14" ht="30" customHeight="1" x14ac:dyDescent="0.25">
      <c r="A115" s="155" t="s">
        <v>117</v>
      </c>
      <c r="B115" s="156"/>
      <c r="C115" s="95">
        <v>65191007.649999999</v>
      </c>
      <c r="D115" s="95">
        <v>64903007.649999999</v>
      </c>
      <c r="E115" s="95">
        <v>44688133.82</v>
      </c>
      <c r="F115" s="96">
        <f t="shared" si="27"/>
        <v>-20502873.829999998</v>
      </c>
      <c r="G115" s="97">
        <f t="shared" si="28"/>
        <v>-20214873.829999998</v>
      </c>
      <c r="H115" s="98">
        <f t="shared" si="29"/>
        <v>68.549536862389644</v>
      </c>
      <c r="I115" s="98">
        <f t="shared" si="30"/>
        <v>68.853717937060807</v>
      </c>
      <c r="J115" s="95">
        <v>38013332.060000002</v>
      </c>
      <c r="K115" s="127">
        <f t="shared" si="31"/>
        <v>117.55910728758145</v>
      </c>
      <c r="M115" s="9"/>
      <c r="N115" s="10"/>
    </row>
    <row r="116" spans="1:14" ht="32.25" customHeight="1" x14ac:dyDescent="0.25">
      <c r="A116" s="164" t="s">
        <v>118</v>
      </c>
      <c r="B116" s="165"/>
      <c r="C116" s="95">
        <v>636367234.57000005</v>
      </c>
      <c r="D116" s="95">
        <v>641852746.62</v>
      </c>
      <c r="E116" s="95">
        <v>240054261.77000001</v>
      </c>
      <c r="F116" s="96">
        <f t="shared" si="27"/>
        <v>-396312972.80000007</v>
      </c>
      <c r="G116" s="97">
        <f t="shared" si="28"/>
        <v>-401798484.85000002</v>
      </c>
      <c r="H116" s="98">
        <f t="shared" si="29"/>
        <v>37.722599268047979</v>
      </c>
      <c r="I116" s="98">
        <f t="shared" si="30"/>
        <v>37.400207919047951</v>
      </c>
      <c r="J116" s="95">
        <v>197560933.81999999</v>
      </c>
      <c r="K116" s="127">
        <f t="shared" si="31"/>
        <v>121.50897301827708</v>
      </c>
      <c r="M116" s="13"/>
      <c r="N116" s="10"/>
    </row>
    <row r="117" spans="1:14" ht="31.5" customHeight="1" x14ac:dyDescent="0.25">
      <c r="A117" s="166" t="s">
        <v>119</v>
      </c>
      <c r="B117" s="167"/>
      <c r="C117" s="94">
        <v>0</v>
      </c>
      <c r="D117" s="94">
        <v>0</v>
      </c>
      <c r="E117" s="94">
        <v>0</v>
      </c>
      <c r="F117" s="96">
        <f t="shared" si="27"/>
        <v>0</v>
      </c>
      <c r="G117" s="97">
        <f t="shared" si="28"/>
        <v>0</v>
      </c>
      <c r="H117" s="98">
        <v>0</v>
      </c>
      <c r="I117" s="98">
        <v>0</v>
      </c>
      <c r="J117" s="94">
        <v>71137739.25</v>
      </c>
      <c r="K117" s="127">
        <f t="shared" si="31"/>
        <v>0</v>
      </c>
      <c r="M117" s="13"/>
      <c r="N117" s="10"/>
    </row>
    <row r="118" spans="1:14" ht="34.5" customHeight="1" x14ac:dyDescent="0.25">
      <c r="A118" s="155" t="s">
        <v>178</v>
      </c>
      <c r="B118" s="156"/>
      <c r="C118" s="95">
        <v>10351257</v>
      </c>
      <c r="D118" s="95">
        <v>4000000</v>
      </c>
      <c r="E118" s="95">
        <v>0</v>
      </c>
      <c r="F118" s="96">
        <f t="shared" si="27"/>
        <v>-10351257</v>
      </c>
      <c r="G118" s="97">
        <f t="shared" si="28"/>
        <v>-4000000</v>
      </c>
      <c r="H118" s="98">
        <f t="shared" si="29"/>
        <v>0</v>
      </c>
      <c r="I118" s="98">
        <f t="shared" si="30"/>
        <v>0</v>
      </c>
      <c r="J118" s="95">
        <v>13393000</v>
      </c>
      <c r="K118" s="127">
        <v>0</v>
      </c>
      <c r="M118" s="13"/>
      <c r="N118" s="10"/>
    </row>
    <row r="119" spans="1:14" ht="36.75" customHeight="1" x14ac:dyDescent="0.25">
      <c r="A119" s="155" t="s">
        <v>120</v>
      </c>
      <c r="B119" s="156" t="s">
        <v>120</v>
      </c>
      <c r="C119" s="95">
        <v>12090070.26</v>
      </c>
      <c r="D119" s="95">
        <v>11490070.26</v>
      </c>
      <c r="E119" s="95">
        <v>9193774.8800000008</v>
      </c>
      <c r="F119" s="96">
        <f t="shared" si="27"/>
        <v>-2896295.379999999</v>
      </c>
      <c r="G119" s="97">
        <f t="shared" si="28"/>
        <v>-2296295.379999999</v>
      </c>
      <c r="H119" s="98">
        <f t="shared" si="29"/>
        <v>76.044015314101259</v>
      </c>
      <c r="I119" s="98">
        <f t="shared" si="30"/>
        <v>80.01495788938719</v>
      </c>
      <c r="J119" s="95">
        <v>7230184.4199999999</v>
      </c>
      <c r="K119" s="128">
        <f t="shared" si="31"/>
        <v>127.15823478261984</v>
      </c>
      <c r="M119" s="13"/>
      <c r="N119" s="10"/>
    </row>
    <row r="120" spans="1:14" ht="30.75" customHeight="1" x14ac:dyDescent="0.25">
      <c r="A120" s="155" t="s">
        <v>121</v>
      </c>
      <c r="B120" s="156" t="s">
        <v>121</v>
      </c>
      <c r="C120" s="95">
        <v>25677978.16</v>
      </c>
      <c r="D120" s="95">
        <v>48247672.119999997</v>
      </c>
      <c r="E120" s="95">
        <v>11752424.539999999</v>
      </c>
      <c r="F120" s="96">
        <f t="shared" si="27"/>
        <v>-13925553.620000001</v>
      </c>
      <c r="G120" s="97">
        <f t="shared" si="28"/>
        <v>-36495247.579999998</v>
      </c>
      <c r="H120" s="98">
        <f t="shared" si="29"/>
        <v>45.768496517795924</v>
      </c>
      <c r="I120" s="98">
        <f t="shared" si="30"/>
        <v>24.358531766609921</v>
      </c>
      <c r="J120" s="95">
        <v>543584554.94000006</v>
      </c>
      <c r="K120" s="128">
        <f t="shared" si="31"/>
        <v>2.1620232644941892</v>
      </c>
      <c r="M120" s="13"/>
      <c r="N120" s="10"/>
    </row>
    <row r="121" spans="1:14" ht="30.75" customHeight="1" x14ac:dyDescent="0.25">
      <c r="A121" s="183" t="s">
        <v>122</v>
      </c>
      <c r="B121" s="184"/>
      <c r="C121" s="129">
        <f>C119+C120</f>
        <v>37768048.420000002</v>
      </c>
      <c r="D121" s="129">
        <f t="shared" ref="D121:E121" si="32">D119+D120</f>
        <v>59737742.379999995</v>
      </c>
      <c r="E121" s="129">
        <f t="shared" si="32"/>
        <v>20946199.420000002</v>
      </c>
      <c r="F121" s="129">
        <f t="shared" si="27"/>
        <v>-16821849</v>
      </c>
      <c r="G121" s="130">
        <f t="shared" si="28"/>
        <v>-38791542.959999993</v>
      </c>
      <c r="H121" s="131">
        <f t="shared" si="29"/>
        <v>55.460105290767373</v>
      </c>
      <c r="I121" s="131">
        <f t="shared" si="30"/>
        <v>35.063593944944131</v>
      </c>
      <c r="J121" s="129">
        <f>J119+J120</f>
        <v>550814739.36000001</v>
      </c>
      <c r="K121" s="132">
        <f t="shared" si="31"/>
        <v>3.8027666878227895</v>
      </c>
      <c r="M121" s="13"/>
      <c r="N121" s="10"/>
    </row>
    <row r="122" spans="1:14" ht="30.75" customHeight="1" x14ac:dyDescent="0.25">
      <c r="A122" s="183" t="s">
        <v>123</v>
      </c>
      <c r="B122" s="184"/>
      <c r="C122" s="129">
        <f>SUM(C101:C118)</f>
        <v>3328627000.4700003</v>
      </c>
      <c r="D122" s="129">
        <f>SUM(D101:D118)</f>
        <v>3448280223.1399999</v>
      </c>
      <c r="E122" s="129">
        <f>SUM(E101:E118)</f>
        <v>1998023621.2399998</v>
      </c>
      <c r="F122" s="129">
        <f t="shared" si="27"/>
        <v>-1330603379.2300005</v>
      </c>
      <c r="G122" s="130">
        <f t="shared" si="28"/>
        <v>-1450256601.9000001</v>
      </c>
      <c r="H122" s="131">
        <f t="shared" si="29"/>
        <v>60.025458573696596</v>
      </c>
      <c r="I122" s="131">
        <f t="shared" si="30"/>
        <v>57.942611735324746</v>
      </c>
      <c r="J122" s="129">
        <f>SUM(J101:J118)</f>
        <v>1724229601.8099999</v>
      </c>
      <c r="K122" s="132">
        <f t="shared" si="31"/>
        <v>115.87920884449416</v>
      </c>
      <c r="M122" s="13"/>
      <c r="N122" s="10"/>
    </row>
    <row r="123" spans="1:14" x14ac:dyDescent="0.25">
      <c r="A123" s="168" t="s">
        <v>35</v>
      </c>
      <c r="B123" s="169"/>
      <c r="C123" s="130">
        <f>C121+C122</f>
        <v>3366395048.8900003</v>
      </c>
      <c r="D123" s="130">
        <f t="shared" ref="D123:E123" si="33">D121+D122</f>
        <v>3508017965.52</v>
      </c>
      <c r="E123" s="130">
        <f t="shared" si="33"/>
        <v>2018969820.6599998</v>
      </c>
      <c r="F123" s="129">
        <f t="shared" si="27"/>
        <v>-1347425228.2300005</v>
      </c>
      <c r="G123" s="130">
        <f t="shared" si="28"/>
        <v>-1489048144.8600001</v>
      </c>
      <c r="H123" s="131">
        <f t="shared" si="29"/>
        <v>59.974239248174797</v>
      </c>
      <c r="I123" s="131">
        <f t="shared" si="30"/>
        <v>57.553006868957809</v>
      </c>
      <c r="J123" s="130">
        <f>J121+J122</f>
        <v>2275044341.1700001</v>
      </c>
      <c r="K123" s="132">
        <f t="shared" si="31"/>
        <v>88.744196503075301</v>
      </c>
      <c r="M123" s="13"/>
      <c r="N123" s="10"/>
    </row>
    <row r="124" spans="1:14" s="27" customFormat="1" x14ac:dyDescent="0.25">
      <c r="I124" s="28"/>
      <c r="K124" s="29"/>
      <c r="M124" s="30"/>
      <c r="N124" s="31"/>
    </row>
    <row r="125" spans="1:14" s="27" customFormat="1" ht="48.75" customHeight="1" x14ac:dyDescent="0.25">
      <c r="B125" s="158" t="s">
        <v>218</v>
      </c>
      <c r="C125" s="158"/>
      <c r="D125" s="158"/>
      <c r="E125" s="158"/>
      <c r="F125" s="158"/>
      <c r="G125" s="158"/>
      <c r="H125" s="158"/>
      <c r="I125" s="158"/>
      <c r="J125" s="158"/>
      <c r="K125" s="158"/>
    </row>
    <row r="126" spans="1:14" s="27" customFormat="1" x14ac:dyDescent="0.25">
      <c r="B126" s="159" t="s">
        <v>211</v>
      </c>
      <c r="C126" s="159"/>
      <c r="D126" s="159"/>
      <c r="E126" s="159"/>
      <c r="F126" s="159"/>
      <c r="G126" s="159"/>
      <c r="H126" s="159"/>
      <c r="I126" s="159"/>
      <c r="J126" s="159"/>
      <c r="K126" s="159"/>
    </row>
    <row r="127" spans="1:14" s="27" customFormat="1" x14ac:dyDescent="0.25">
      <c r="I127" s="28"/>
    </row>
    <row r="128" spans="1:14" s="27" customFormat="1" x14ac:dyDescent="0.25">
      <c r="B128" s="187" t="s">
        <v>49</v>
      </c>
      <c r="C128" s="188"/>
      <c r="D128" s="188"/>
      <c r="E128" s="188"/>
      <c r="F128" s="188"/>
      <c r="G128" s="134"/>
      <c r="H128" s="134"/>
      <c r="I128" s="134"/>
      <c r="J128" s="134"/>
      <c r="K128" s="134"/>
    </row>
    <row r="129" spans="2:11" s="27" customFormat="1" ht="25.5" customHeight="1" x14ac:dyDescent="0.25">
      <c r="B129" s="159" t="s">
        <v>208</v>
      </c>
      <c r="C129" s="160"/>
      <c r="D129" s="160"/>
      <c r="E129" s="160"/>
      <c r="F129" s="160"/>
      <c r="G129" s="135"/>
      <c r="H129" s="135"/>
      <c r="I129" s="135"/>
      <c r="J129" s="135"/>
      <c r="K129" s="135"/>
    </row>
    <row r="130" spans="2:11" s="27" customFormat="1" x14ac:dyDescent="0.25">
      <c r="B130" s="32"/>
      <c r="C130" s="32"/>
      <c r="D130" s="32"/>
      <c r="E130" s="32"/>
      <c r="F130" s="32"/>
      <c r="G130" s="47"/>
      <c r="H130" s="32"/>
      <c r="I130" s="33"/>
      <c r="J130" s="32"/>
      <c r="K130" s="32"/>
    </row>
    <row r="131" spans="2:11" s="27" customFormat="1" ht="30" customHeight="1" x14ac:dyDescent="0.25">
      <c r="B131" s="185" t="s">
        <v>50</v>
      </c>
      <c r="C131" s="180" t="s">
        <v>125</v>
      </c>
      <c r="D131" s="178" t="s">
        <v>207</v>
      </c>
      <c r="E131" s="162" t="s">
        <v>210</v>
      </c>
      <c r="F131" s="163"/>
      <c r="G131" s="35"/>
      <c r="H131" s="35"/>
      <c r="I131" s="34"/>
      <c r="J131" s="35"/>
      <c r="K131" s="157"/>
    </row>
    <row r="132" spans="2:11" s="27" customFormat="1" x14ac:dyDescent="0.25">
      <c r="B132" s="186"/>
      <c r="C132" s="181"/>
      <c r="D132" s="179"/>
      <c r="E132" s="40" t="s">
        <v>48</v>
      </c>
      <c r="F132" s="40" t="s">
        <v>60</v>
      </c>
      <c r="G132" s="35"/>
      <c r="H132" s="35"/>
      <c r="I132" s="34"/>
      <c r="J132" s="35"/>
      <c r="K132" s="157"/>
    </row>
    <row r="133" spans="2:11" s="27" customFormat="1" x14ac:dyDescent="0.25">
      <c r="B133" s="41" t="s">
        <v>51</v>
      </c>
      <c r="C133" s="42">
        <v>400000</v>
      </c>
      <c r="D133" s="42">
        <v>400000</v>
      </c>
      <c r="E133" s="43">
        <f>SUM(E134:E137)</f>
        <v>0</v>
      </c>
      <c r="F133" s="43">
        <v>0</v>
      </c>
      <c r="G133" s="48"/>
      <c r="H133" s="36"/>
      <c r="I133" s="37"/>
      <c r="J133" s="36"/>
      <c r="K133" s="21"/>
    </row>
    <row r="134" spans="2:11" s="27" customFormat="1" x14ac:dyDescent="0.25">
      <c r="B134" s="44" t="s">
        <v>52</v>
      </c>
      <c r="C134" s="42">
        <v>0</v>
      </c>
      <c r="D134" s="42">
        <v>0</v>
      </c>
      <c r="E134" s="43">
        <f>SUM(D134-C134)</f>
        <v>0</v>
      </c>
      <c r="F134" s="43">
        <v>0</v>
      </c>
      <c r="G134" s="48"/>
      <c r="H134" s="38"/>
      <c r="I134" s="39"/>
      <c r="J134" s="38"/>
      <c r="K134" s="21"/>
    </row>
    <row r="135" spans="2:11" ht="75" x14ac:dyDescent="0.25">
      <c r="B135" s="45" t="s">
        <v>53</v>
      </c>
      <c r="C135" s="42">
        <v>400000</v>
      </c>
      <c r="D135" s="42">
        <v>400000</v>
      </c>
      <c r="E135" s="46">
        <f t="shared" ref="E135:E137" si="34">SUM(D135-C135)</f>
        <v>0</v>
      </c>
      <c r="F135" s="46">
        <v>0</v>
      </c>
      <c r="G135" s="49"/>
      <c r="H135" s="38"/>
      <c r="I135" s="39"/>
      <c r="J135" s="38"/>
      <c r="K135" s="21"/>
    </row>
    <row r="136" spans="2:11" ht="45" x14ac:dyDescent="0.25">
      <c r="B136" s="45" t="s">
        <v>54</v>
      </c>
      <c r="C136" s="42">
        <v>0</v>
      </c>
      <c r="D136" s="42">
        <v>0</v>
      </c>
      <c r="E136" s="46">
        <f t="shared" si="34"/>
        <v>0</v>
      </c>
      <c r="F136" s="46">
        <v>0</v>
      </c>
      <c r="G136" s="49"/>
      <c r="H136" s="38"/>
      <c r="I136" s="39"/>
      <c r="J136" s="38"/>
      <c r="K136" s="21"/>
    </row>
    <row r="137" spans="2:11" x14ac:dyDescent="0.25">
      <c r="B137" s="45" t="s">
        <v>55</v>
      </c>
      <c r="C137" s="42">
        <v>0</v>
      </c>
      <c r="D137" s="42">
        <v>0</v>
      </c>
      <c r="E137" s="43">
        <f t="shared" si="34"/>
        <v>0</v>
      </c>
      <c r="F137" s="43">
        <v>0</v>
      </c>
      <c r="G137" s="48"/>
      <c r="H137" s="38"/>
      <c r="I137" s="39"/>
      <c r="J137" s="38"/>
      <c r="K137" s="21"/>
    </row>
    <row r="138" spans="2:11" x14ac:dyDescent="0.25">
      <c r="B138" s="27"/>
      <c r="C138" s="27"/>
      <c r="D138" s="27"/>
      <c r="E138" s="27"/>
      <c r="F138" s="27"/>
      <c r="G138" s="31"/>
      <c r="H138" s="27"/>
      <c r="I138" s="28"/>
      <c r="J138" s="27"/>
      <c r="K138" s="27"/>
    </row>
    <row r="139" spans="2:11" x14ac:dyDescent="0.25">
      <c r="B139" s="170" t="s">
        <v>209</v>
      </c>
      <c r="C139" s="171"/>
      <c r="D139" s="171"/>
      <c r="E139" s="171"/>
      <c r="F139" s="171"/>
      <c r="G139" s="133"/>
    </row>
  </sheetData>
  <mergeCells count="40">
    <mergeCell ref="A101:B101"/>
    <mergeCell ref="A120:B120"/>
    <mergeCell ref="A121:B121"/>
    <mergeCell ref="A122:B122"/>
    <mergeCell ref="B131:B132"/>
    <mergeCell ref="A112:B112"/>
    <mergeCell ref="A113:B113"/>
    <mergeCell ref="B128:F128"/>
    <mergeCell ref="A119:B119"/>
    <mergeCell ref="B139:F139"/>
    <mergeCell ref="B1:K1"/>
    <mergeCell ref="B2:K2"/>
    <mergeCell ref="B3:K3"/>
    <mergeCell ref="B37:K37"/>
    <mergeCell ref="B38:K38"/>
    <mergeCell ref="B98:K98"/>
    <mergeCell ref="D131:D132"/>
    <mergeCell ref="C131:C132"/>
    <mergeCell ref="A100:B100"/>
    <mergeCell ref="A102:B102"/>
    <mergeCell ref="A103:B103"/>
    <mergeCell ref="A104:B104"/>
    <mergeCell ref="A105:B105"/>
    <mergeCell ref="A106:B106"/>
    <mergeCell ref="A109:B109"/>
    <mergeCell ref="A107:B107"/>
    <mergeCell ref="K131:K132"/>
    <mergeCell ref="B125:K125"/>
    <mergeCell ref="B126:K126"/>
    <mergeCell ref="A118:B118"/>
    <mergeCell ref="A110:B110"/>
    <mergeCell ref="A111:B111"/>
    <mergeCell ref="B129:F129"/>
    <mergeCell ref="A108:B108"/>
    <mergeCell ref="A114:B114"/>
    <mergeCell ref="A115:B115"/>
    <mergeCell ref="E131:F131"/>
    <mergeCell ref="A116:B116"/>
    <mergeCell ref="A117:B117"/>
    <mergeCell ref="A123:B123"/>
  </mergeCells>
  <phoneticPr fontId="7" type="noConversion"/>
  <pageMargins left="0.51181102362204722" right="0.51181102362204722" top="0.74803149606299213" bottom="0.74803149606299213" header="0.31496062992125984" footer="0.31496062992125984"/>
  <pageSetup paperSize="9" scale="7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2025-10-15T14:19:28Z</dcterms:modified>
</cp:coreProperties>
</file>