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122F07C1-D077-4605-A143-CCFBA6977901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Лист1!$B$4:$K$121</definedName>
  </definedNames>
  <calcPr calcId="191029"/>
</workbook>
</file>

<file path=xl/calcChain.xml><?xml version="1.0" encoding="utf-8"?>
<calcChain xmlns="http://schemas.openxmlformats.org/spreadsheetml/2006/main">
  <c r="J120" i="1" l="1"/>
  <c r="D120" i="1"/>
  <c r="E120" i="1"/>
  <c r="C120" i="1"/>
  <c r="J30" i="1" l="1"/>
  <c r="K35" i="1"/>
  <c r="D29" i="1"/>
  <c r="E29" i="1"/>
  <c r="C29" i="1"/>
  <c r="F35" i="1"/>
  <c r="G35" i="1"/>
  <c r="H35" i="1"/>
  <c r="I35" i="1"/>
  <c r="D30" i="1"/>
  <c r="E30" i="1"/>
  <c r="C30" i="1"/>
  <c r="I116" i="1" l="1"/>
  <c r="G116" i="1"/>
  <c r="F116" i="1"/>
  <c r="D45" i="1" l="1"/>
  <c r="E45" i="1"/>
  <c r="D52" i="1"/>
  <c r="E52" i="1"/>
  <c r="J119" i="1" l="1"/>
  <c r="J121" i="1" l="1"/>
  <c r="J45" i="1"/>
  <c r="K89" i="1"/>
  <c r="K90" i="1"/>
  <c r="K76" i="1"/>
  <c r="K68" i="1"/>
  <c r="K59" i="1"/>
  <c r="K60" i="1"/>
  <c r="K61" i="1"/>
  <c r="K62" i="1"/>
  <c r="K46" i="1"/>
  <c r="F47" i="1" l="1"/>
  <c r="F48" i="1"/>
  <c r="F49" i="1"/>
  <c r="F50" i="1"/>
  <c r="F51" i="1"/>
  <c r="F53" i="1"/>
  <c r="F55" i="1"/>
  <c r="F56" i="1"/>
  <c r="F58" i="1"/>
  <c r="F59" i="1"/>
  <c r="F60" i="1"/>
  <c r="F61" i="1"/>
  <c r="F62" i="1"/>
  <c r="F64" i="1"/>
  <c r="F65" i="1"/>
  <c r="F66" i="1"/>
  <c r="F67" i="1"/>
  <c r="F68" i="1"/>
  <c r="F70" i="1"/>
  <c r="F71" i="1"/>
  <c r="F73" i="1"/>
  <c r="F74" i="1"/>
  <c r="F75" i="1"/>
  <c r="F76" i="1"/>
  <c r="F77" i="1"/>
  <c r="F78" i="1"/>
  <c r="F80" i="1"/>
  <c r="F81" i="1"/>
  <c r="F83" i="1"/>
  <c r="F85" i="1"/>
  <c r="F87" i="1"/>
  <c r="F88" i="1"/>
  <c r="F89" i="1"/>
  <c r="F90" i="1"/>
  <c r="F92" i="1"/>
  <c r="F46" i="1"/>
  <c r="J29" i="1" l="1"/>
  <c r="J18" i="1"/>
  <c r="J12" i="1"/>
  <c r="J10" i="1"/>
  <c r="J8" i="1"/>
  <c r="K9" i="1"/>
  <c r="K11" i="1"/>
  <c r="K13" i="1"/>
  <c r="K14" i="1"/>
  <c r="K15" i="1"/>
  <c r="K16" i="1"/>
  <c r="K17" i="1"/>
  <c r="K19" i="1"/>
  <c r="K20" i="1"/>
  <c r="K21" i="1"/>
  <c r="K23" i="1"/>
  <c r="K24" i="1"/>
  <c r="K25" i="1"/>
  <c r="K26" i="1"/>
  <c r="K27" i="1"/>
  <c r="K28" i="1"/>
  <c r="K32" i="1"/>
  <c r="K33" i="1"/>
  <c r="K34" i="1"/>
  <c r="K36" i="1"/>
  <c r="K37" i="1"/>
  <c r="I9" i="1"/>
  <c r="I11" i="1"/>
  <c r="I13" i="1"/>
  <c r="I14" i="1"/>
  <c r="I15" i="1"/>
  <c r="I16" i="1"/>
  <c r="I17" i="1"/>
  <c r="I19" i="1"/>
  <c r="I20" i="1"/>
  <c r="I21" i="1"/>
  <c r="I23" i="1"/>
  <c r="I24" i="1"/>
  <c r="I25" i="1"/>
  <c r="I26" i="1"/>
  <c r="I27" i="1"/>
  <c r="I28" i="1"/>
  <c r="I32" i="1"/>
  <c r="I33" i="1"/>
  <c r="I34" i="1"/>
  <c r="H9" i="1"/>
  <c r="H11" i="1"/>
  <c r="H13" i="1"/>
  <c r="H14" i="1"/>
  <c r="H15" i="1"/>
  <c r="H16" i="1"/>
  <c r="H17" i="1"/>
  <c r="H19" i="1"/>
  <c r="H20" i="1"/>
  <c r="H21" i="1"/>
  <c r="H23" i="1"/>
  <c r="H24" i="1"/>
  <c r="H25" i="1"/>
  <c r="H26" i="1"/>
  <c r="H27" i="1"/>
  <c r="H28" i="1"/>
  <c r="H32" i="1"/>
  <c r="H33" i="1"/>
  <c r="H34" i="1"/>
  <c r="G9" i="1"/>
  <c r="G11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2" i="1"/>
  <c r="G33" i="1"/>
  <c r="G34" i="1"/>
  <c r="G36" i="1"/>
  <c r="G37" i="1"/>
  <c r="F9" i="1"/>
  <c r="F11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32" i="1"/>
  <c r="F33" i="1"/>
  <c r="F34" i="1"/>
  <c r="F36" i="1"/>
  <c r="F37" i="1"/>
  <c r="D18" i="1"/>
  <c r="E18" i="1"/>
  <c r="C18" i="1"/>
  <c r="D12" i="1"/>
  <c r="E12" i="1"/>
  <c r="C12" i="1"/>
  <c r="D10" i="1"/>
  <c r="E10" i="1"/>
  <c r="C10" i="1"/>
  <c r="D8" i="1"/>
  <c r="E8" i="1"/>
  <c r="I8" i="1" s="1"/>
  <c r="C8" i="1"/>
  <c r="K30" i="1" l="1"/>
  <c r="F18" i="1"/>
  <c r="G12" i="1"/>
  <c r="G10" i="1"/>
  <c r="H8" i="1"/>
  <c r="D7" i="1"/>
  <c r="C7" i="1"/>
  <c r="F12" i="1"/>
  <c r="H10" i="1"/>
  <c r="F8" i="1"/>
  <c r="G8" i="1"/>
  <c r="F30" i="1"/>
  <c r="I10" i="1"/>
  <c r="H12" i="1"/>
  <c r="F10" i="1"/>
  <c r="E7" i="1"/>
  <c r="G30" i="1"/>
  <c r="I30" i="1"/>
  <c r="I18" i="1"/>
  <c r="K12" i="1"/>
  <c r="H30" i="1"/>
  <c r="K8" i="1"/>
  <c r="K18" i="1"/>
  <c r="G18" i="1"/>
  <c r="I12" i="1"/>
  <c r="K10" i="1"/>
  <c r="H18" i="1"/>
  <c r="J7" i="1"/>
  <c r="F7" i="1" l="1"/>
  <c r="H29" i="1"/>
  <c r="F29" i="1"/>
  <c r="G29" i="1"/>
  <c r="I29" i="1"/>
  <c r="K29" i="1"/>
  <c r="F135" i="1" l="1"/>
  <c r="F131" i="1"/>
  <c r="F100" i="1" l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7" i="1"/>
  <c r="F118" i="1"/>
  <c r="F120" i="1"/>
  <c r="F99" i="1"/>
  <c r="K117" i="1"/>
  <c r="K118" i="1"/>
  <c r="K120" i="1"/>
  <c r="H117" i="1"/>
  <c r="H118" i="1"/>
  <c r="H120" i="1"/>
  <c r="I117" i="1"/>
  <c r="I118" i="1"/>
  <c r="I120" i="1"/>
  <c r="G117" i="1"/>
  <c r="G118" i="1"/>
  <c r="G120" i="1"/>
  <c r="D119" i="1"/>
  <c r="D121" i="1" s="1"/>
  <c r="E119" i="1"/>
  <c r="E121" i="1" s="1"/>
  <c r="M125" i="1" s="1"/>
  <c r="C119" i="1"/>
  <c r="C121" i="1" s="1"/>
  <c r="H119" i="1" l="1"/>
  <c r="K119" i="1"/>
  <c r="F119" i="1"/>
  <c r="I119" i="1"/>
  <c r="G119" i="1"/>
  <c r="D38" i="1" l="1"/>
  <c r="C38" i="1"/>
  <c r="K100" i="1" l="1"/>
  <c r="K101" i="1"/>
  <c r="K102" i="1"/>
  <c r="K103" i="1"/>
  <c r="K104" i="1"/>
  <c r="K105" i="1"/>
  <c r="K106" i="1"/>
  <c r="K109" i="1"/>
  <c r="K110" i="1"/>
  <c r="K111" i="1"/>
  <c r="K112" i="1"/>
  <c r="K114" i="1"/>
  <c r="K115" i="1"/>
  <c r="K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I99" i="1"/>
  <c r="H99" i="1"/>
  <c r="G99" i="1"/>
  <c r="C91" i="1"/>
  <c r="C52" i="1"/>
  <c r="C54" i="1"/>
  <c r="C57" i="1"/>
  <c r="C63" i="1"/>
  <c r="C69" i="1"/>
  <c r="C72" i="1"/>
  <c r="C79" i="1"/>
  <c r="C86" i="1"/>
  <c r="C82" i="1"/>
  <c r="C45" i="1"/>
  <c r="J82" i="1"/>
  <c r="E91" i="1"/>
  <c r="D91" i="1"/>
  <c r="E86" i="1"/>
  <c r="D86" i="1"/>
  <c r="E82" i="1"/>
  <c r="D82" i="1"/>
  <c r="E79" i="1"/>
  <c r="D79" i="1"/>
  <c r="E72" i="1"/>
  <c r="D72" i="1"/>
  <c r="E69" i="1"/>
  <c r="F69" i="1" s="1"/>
  <c r="D69" i="1"/>
  <c r="D63" i="1"/>
  <c r="E63" i="1"/>
  <c r="E57" i="1"/>
  <c r="D57" i="1"/>
  <c r="E54" i="1"/>
  <c r="D54" i="1"/>
  <c r="E133" i="1"/>
  <c r="E134" i="1"/>
  <c r="E135" i="1"/>
  <c r="E132" i="1"/>
  <c r="E131" i="1" l="1"/>
  <c r="F91" i="1"/>
  <c r="F86" i="1"/>
  <c r="F82" i="1"/>
  <c r="F79" i="1"/>
  <c r="F72" i="1"/>
  <c r="F63" i="1"/>
  <c r="F54" i="1"/>
  <c r="F52" i="1"/>
  <c r="F57" i="1"/>
  <c r="F45" i="1"/>
  <c r="I121" i="1"/>
  <c r="G121" i="1"/>
  <c r="F121" i="1"/>
  <c r="H121" i="1"/>
  <c r="K121" i="1"/>
  <c r="K47" i="1" l="1"/>
  <c r="K48" i="1"/>
  <c r="K49" i="1"/>
  <c r="K51" i="1"/>
  <c r="K55" i="1"/>
  <c r="K56" i="1"/>
  <c r="K66" i="1"/>
  <c r="K70" i="1"/>
  <c r="K73" i="1"/>
  <c r="K74" i="1"/>
  <c r="K75" i="1"/>
  <c r="K77" i="1"/>
  <c r="K78" i="1"/>
  <c r="K80" i="1"/>
  <c r="K81" i="1"/>
  <c r="K83" i="1"/>
  <c r="K85" i="1"/>
  <c r="K87" i="1"/>
  <c r="K88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89" i="1"/>
  <c r="I90" i="1"/>
  <c r="I91" i="1"/>
  <c r="I92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5" i="1"/>
  <c r="H86" i="1"/>
  <c r="H87" i="1"/>
  <c r="H88" i="1"/>
  <c r="H89" i="1"/>
  <c r="H90" i="1"/>
  <c r="H91" i="1"/>
  <c r="H92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89" i="1"/>
  <c r="G90" i="1"/>
  <c r="G91" i="1"/>
  <c r="G92" i="1"/>
  <c r="I45" i="1" l="1"/>
  <c r="H45" i="1"/>
  <c r="G45" i="1"/>
  <c r="C93" i="1"/>
  <c r="D93" i="1"/>
  <c r="E93" i="1"/>
  <c r="J91" i="1"/>
  <c r="J86" i="1"/>
  <c r="K86" i="1" s="1"/>
  <c r="K82" i="1"/>
  <c r="J79" i="1"/>
  <c r="K79" i="1" s="1"/>
  <c r="J72" i="1"/>
  <c r="K72" i="1" s="1"/>
  <c r="J69" i="1"/>
  <c r="K69" i="1" s="1"/>
  <c r="J63" i="1"/>
  <c r="K63" i="1" s="1"/>
  <c r="J57" i="1"/>
  <c r="K57" i="1" s="1"/>
  <c r="J54" i="1"/>
  <c r="K54" i="1" s="1"/>
  <c r="J52" i="1"/>
  <c r="F93" i="1" l="1"/>
  <c r="J93" i="1"/>
  <c r="K93" i="1" s="1"/>
  <c r="G93" i="1"/>
  <c r="I93" i="1"/>
  <c r="H93" i="1"/>
  <c r="K45" i="1"/>
  <c r="G7" i="1"/>
  <c r="I7" i="1"/>
  <c r="H7" i="1"/>
  <c r="K7" i="1"/>
  <c r="E38" i="1" l="1"/>
  <c r="J38" i="1"/>
  <c r="K38" i="1" l="1"/>
  <c r="F38" i="1"/>
  <c r="G38" i="1"/>
  <c r="H38" i="1"/>
  <c r="I38" i="1"/>
</calcChain>
</file>

<file path=xl/sharedStrings.xml><?xml version="1.0" encoding="utf-8"?>
<sst xmlns="http://schemas.openxmlformats.org/spreadsheetml/2006/main" count="242" uniqueCount="221">
  <si>
    <t>НАЛОГОВЫЕ И НЕНАЛОГОВЫЕ ДОХОДЫ</t>
  </si>
  <si>
    <t>Налог на доходы физических лиц</t>
  </si>
  <si>
    <t>БЕЗВОЗМЕЗДНЫЕ ПОСТУПЛЕНИЯ</t>
  </si>
  <si>
    <t>ВСЕГО ДОХОДОВ: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</si>
  <si>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</si>
  <si>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</si>
  <si>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</si>
  <si>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</si>
  <si>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</si>
  <si>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</si>
  <si>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</si>
  <si>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</si>
  <si>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</si>
  <si>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</si>
  <si>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</si>
  <si>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</si>
  <si>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</si>
  <si>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</si>
  <si>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</si>
  <si>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</si>
  <si>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ОХРАНА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</si>
  <si>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</si>
  <si>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</si>
  <si>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</si>
  <si>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</si>
  <si>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</si>
  <si>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</si>
  <si>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</si>
  <si>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</si>
  <si>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</si>
  <si>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</si>
  <si>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</si>
  <si>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</si>
  <si>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</si>
  <si>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</si>
  <si>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</si>
  <si>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</si>
  <si>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</si>
  <si>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</si>
  <si>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>ЖИЛИЩНО-КОММУНАЛЬНОЕ ХОЗЯЙСТВО</t>
  </si>
  <si>
    <t>Жилищное хозяйство</t>
  </si>
  <si>
    <t>Прикладные научные исследования в области жилищно- коммунального хозяйства</t>
  </si>
  <si>
    <t xml:space="preserve"> Наименование </t>
  </si>
  <si>
    <t>Коммунальное хозяйство</t>
  </si>
  <si>
    <t> Наименование</t>
  </si>
  <si>
    <t>Молодежная политика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</si>
  <si>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</si>
  <si>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</si>
  <si>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</si>
  <si>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Дополнительное образование детей</t>
  </si>
  <si>
    <t>Водное хозяйство</t>
  </si>
  <si>
    <t>Иные межбюджетные трансферты</t>
  </si>
  <si>
    <t>тыс. руб.</t>
  </si>
  <si>
    <t>Сведения о муниципальном долге</t>
  </si>
  <si>
    <t xml:space="preserve"> Долговые обязательства</t>
  </si>
  <si>
    <t>1. Муниципальный долг - всего</t>
  </si>
  <si>
    <t>1.1. Муниципальные ценные бумаги</t>
  </si>
  <si>
    <t xml:space="preserve">1.2. Бюджетные кредиты, привлеченные в местный бюджет городского округа Московской области, от других бюджетов бюджетной системы Российской Федерации </t>
  </si>
  <si>
    <t>1.3. Кредиты, полученные городским округом Московской области, от кредитных организаций</t>
  </si>
  <si>
    <t>1.4. Муниципальные гарантии</t>
  </si>
  <si>
    <t>Другие вопросы в области охраны окружающей среды</t>
  </si>
  <si>
    <t>Спорт высших достижений</t>
  </si>
  <si>
    <t>Код</t>
  </si>
  <si>
    <t xml:space="preserve">Темп роста к соответствующему периоду прошлого года, %. </t>
  </si>
  <si>
    <t>%</t>
  </si>
  <si>
    <t>РзПр</t>
  </si>
  <si>
    <t>0100</t>
  </si>
  <si>
    <t>0102</t>
  </si>
  <si>
    <t>0103</t>
  </si>
  <si>
    <t>0104</t>
  </si>
  <si>
    <t>0106</t>
  </si>
  <si>
    <t>0111</t>
  </si>
  <si>
    <t>0113</t>
  </si>
  <si>
    <t>0200</t>
  </si>
  <si>
    <t>0204</t>
  </si>
  <si>
    <t>0300</t>
  </si>
  <si>
    <t>0310</t>
  </si>
  <si>
    <t>0314</t>
  </si>
  <si>
    <t>0400</t>
  </si>
  <si>
    <t>0406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</si>
  <si>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</si>
  <si>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</si>
  <si>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</si>
  <si>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</si>
  <si>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</si>
  <si>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</si>
  <si>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</si>
  <si>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</si>
  <si>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</si>
  <si>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</si>
  <si>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</si>
  <si>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</si>
  <si>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</si>
  <si>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</si>
  <si>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</si>
  <si>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</si>
  <si>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</si>
  <si>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</si>
  <si>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</si>
  <si>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</si>
  <si>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</si>
  <si>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</si>
  <si>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0804</t>
  </si>
  <si>
    <t>1000</t>
  </si>
  <si>
    <t>1001</t>
  </si>
  <si>
    <t>1004</t>
  </si>
  <si>
    <t>1100</t>
  </si>
  <si>
    <t>1101</t>
  </si>
  <si>
    <t>1102</t>
  </si>
  <si>
    <t>1103</t>
  </si>
  <si>
    <t>1105</t>
  </si>
  <si>
    <t>1300</t>
  </si>
  <si>
    <t>1301</t>
  </si>
  <si>
    <t>05 - Муниципальная программа "Спорт"</t>
  </si>
  <si>
    <t>02 - Муниципальная программа "Культура и и туризм"</t>
  </si>
  <si>
    <t xml:space="preserve"> 03 - Муниципальная программа "Образование"</t>
  </si>
  <si>
    <t>04 - Муниципальная программа "Социальная защита населения"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</si>
  <si>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</si>
  <si>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</si>
  <si>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</si>
  <si>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</si>
  <si>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инфраструктуры, энергоэффективности и отрасли обращения с отходами"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</si>
  <si>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</si>
  <si>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</si>
  <si>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</si>
  <si>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</si>
  <si>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</si>
  <si>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</si>
  <si>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</si>
  <si>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и капитальный ремонт объектов социальной инфраструктуры"</t>
  </si>
  <si>
    <t>95 - Руководство и управление в сфере установленных функций органов местного самоуправления</t>
  </si>
  <si>
    <t>99 - Непрограммные расходы</t>
  </si>
  <si>
    <t>Итого по непрограммным расходам</t>
  </si>
  <si>
    <t>Итого по муниципальным программам</t>
  </si>
  <si>
    <t xml:space="preserve"> рублей</t>
  </si>
  <si>
    <t>По состоянию на 01.01.2025 (тыс.руб)</t>
  </si>
  <si>
    <t>Защита населения и территории от чрезвычайных ситуаций природного и техногенного характера, пожарная безопасность</t>
  </si>
  <si>
    <t>1 00 00000 00 0000 000</t>
  </si>
  <si>
    <t>1 01 00000 00 0000 000</t>
  </si>
  <si>
    <t>НАЛОГИ НА ПРИБЫЛЬ, ДОХОДЫ</t>
  </si>
  <si>
    <t>1 01 02000 01 0000 110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</si>
  <si>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</si>
  <si>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</si>
  <si>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</si>
  <si>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</si>
  <si>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ТОВАРЫ (РАБОТЫ, УСЛУГИ), РЕАЛИЗУЕМЫЕ НА ТЕРРИТОРИИ РОССИЙСКОЙ ФЕДЕРАЦИИ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</si>
  <si>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</si>
  <si>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</si>
  <si>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</si>
  <si>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</si>
  <si>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 xml:space="preserve">Единый налог на вмененный доход для отдельных видов деятельности
</t>
  </si>
  <si>
    <t>1 05 03000 01 0000 110</t>
  </si>
  <si>
    <t xml:space="preserve">Единый сельскохозяйственный налог
</t>
  </si>
  <si>
    <t>1 05 04 000 02 0000 110</t>
  </si>
  <si>
    <t xml:space="preserve">Налог, взимаемый в связи с применением патентной системы налогообложения
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</si>
  <si>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</si>
  <si>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</si>
  <si>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1 06 00000 00 0000 000</t>
  </si>
  <si>
    <t>НАЛОГИ НА ИМУЩЕСТВО</t>
  </si>
  <si>
    <t>1 06 01000 00 0000 110</t>
  </si>
  <si>
    <t>1 06 06000 00 0000 110</t>
  </si>
  <si>
    <t>Налог на имущество физических лиц</t>
  </si>
  <si>
    <t>Земельный налог</t>
  </si>
  <si>
    <t>1 08 00000 00 0000 000</t>
  </si>
  <si>
    <t>ГОСУДАРСТВЕННАЯ ПОШЛИНА</t>
  </si>
  <si>
    <t>1 09 00000 00 0000 000</t>
  </si>
  <si>
    <t>ЗАДОЛЖЕННОСТЬ И ПЕРЕРАСЧЕТЫ ПО ОТМЕНЕННЫМ НАЛОГАМ, СБОРАМ И ИНЫМ ОБЯЗАТЕЛЬНЫМ ПЛАТЕЖАМ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</si>
  <si>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</si>
  <si>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</si>
  <si>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</si>
  <si>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</si>
  <si>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</si>
  <si>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</si>
  <si>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</si>
  <si>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</si>
  <si>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</si>
  <si>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</si>
  <si>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</si>
  <si>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</si>
  <si>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</si>
  <si>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</si>
  <si>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</si>
  <si>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</si>
  <si>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</si>
  <si>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</si>
  <si>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</si>
  <si>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2 18 00000 00 0000 000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</si>
  <si>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</si>
  <si>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</si>
  <si>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ОТ ОКАЗАНИЯ ПЛАТНЫХ УСЛУГ  И КОМПЕНСАЦИИ ЗАТРАТ ГОСУДАРСТВА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</si>
  <si>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</si>
  <si>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19 - Муниципальная программа "Переселение граждан из аварийного жилищного фонда"</t>
  </si>
  <si>
    <t xml:space="preserve">
ИНФОРМАЦИЯ 
о ходе исполнения бюджета муниципального образования городской округ Люберцы Московской области
за 9 месяцев 2025 года</t>
  </si>
  <si>
    <r>
      <t xml:space="preserve">Исполнение по доходам бюджета муниципального образования городской округ Люберцы </t>
    </r>
    <r>
      <rPr>
        <sz val="11"/>
        <color rgb="FF000000"/>
        <rFont val="Times New Roman"/>
        <family val="1"/>
        <charset val="204"/>
      </rPr>
      <t>Московской области
за 9 месяцев 2025 года</t>
    </r>
    <r>
      <rPr>
        <sz val="11"/>
        <color theme="1"/>
        <rFont val="Times New Roman"/>
        <family val="1"/>
        <charset val="204"/>
      </rPr>
      <t xml:space="preserve">          </t>
    </r>
  </si>
  <si>
    <r>
      <t xml:space="preserve">             Доходы бюджета муниципального образования городской округ Люберцы Московской области за 9 месяцев 2025 года составили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16 071 872,9 тыс. рублей или 61,9 % от годовых плановых назначений.</t>
    </r>
  </si>
  <si>
    <t>Годовой план на 2025 год по РСД от 04.12.2024 №196/32 (в ред. РСД от 26.03.2025 №222/37, от 03.09.2025 №72/11)</t>
  </si>
  <si>
    <t>Фактическое исполнение по состоянию на 01.10.2025 года (ф.о.  0503117)</t>
  </si>
  <si>
    <t>Дотации бюджетам бюджетной системы Российской Федерации</t>
  </si>
  <si>
    <t>2 07 00000 00 0000 000</t>
  </si>
  <si>
    <t>Прочие безвозмездные поступления</t>
  </si>
  <si>
    <t>2 02 10000 00 0000 100</t>
  </si>
  <si>
    <t>Отклонение фактического исполнения на 01.10.2025  и  годового плана на 2025 по отчету об исполнении бюджета</t>
  </si>
  <si>
    <t>Фактическое исполнение по состоянию на 01.10.2024 года (ф.о. 0503117)</t>
  </si>
  <si>
    <t>Отклонение от годового плана на 2025 год по РСД от 04.12.2024        № 196/32 (в ред.РСД от 26.03.2025,  от 03.09.2025 №72/11)  по состоянию на 01.10.2025</t>
  </si>
  <si>
    <t>% исполнения годового плана на 2025 год по РСД от 04.12.2024       № 196/32 (в ред. РСД от 26.03.2025 №222/37, от 03.09.2025 №72/11)  по состоянию  на 01.10.2025 года</t>
  </si>
  <si>
    <t xml:space="preserve">        По итогам исполнения бюджета за 9 месяцев 2025 года сложился профицит бюджета в размере 855 971 тыс. рублей.</t>
  </si>
  <si>
    <t>Исполнение по разделам подразделам классификации расходов бюджета муниципального образования 
городской округ Люберцы Московской области за 9 месяцев 2025 года</t>
  </si>
  <si>
    <t>Годовой план на 2025 год по отчету об исполнении бюджета за 9 месяцев 2025 года (ф.о. 0503117)</t>
  </si>
  <si>
    <t>Социальное обеспечение населения</t>
  </si>
  <si>
    <t>1003</t>
  </si>
  <si>
    <t>Отклонение от годового плана на 2025 год по РСД от 04.12.2024        № 196/32 (в ред.РСД от 26.03.2025, от 03.09.2025 №72/11)  по состоянию на 01.10.2025</t>
  </si>
  <si>
    <t xml:space="preserve">           Расходы бюджета исполнены в объеме 15 215 901,9 тыс. рублей, что составляет 56,8 % от плановых годовых показателей.</t>
  </si>
  <si>
    <t>Исполнение бюджета муниципального образования
городской округ Люберцы Московской области в разрезе муниципальных программ
за 9 месяцев 2025 года</t>
  </si>
  <si>
    <t>Фактическое исполнение по состоянию на 01.10.2025 года (ф.о.0503117)</t>
  </si>
  <si>
    <t>% исполнения годового плана на 2025 год по отчету об исполнении бюджета за 9 месяцев 2025 год по состоянию на 01.10.2025</t>
  </si>
  <si>
    <t>% исполнения годового плана на 2025 год по РСД от 04.12.2024 № 196/32 (в ред. РСД от 26.03.2025 №222/37, от 03.09.2025 №72/11)  по состоянию  на 01.10.2025 года</t>
  </si>
  <si>
    <t>По состоянию на 01.10.2025          (тыс.руб)</t>
  </si>
  <si>
    <t>Долговые обязательства в иностранной валюте по состоянию на 01.10.2025 отсутствуют.</t>
  </si>
  <si>
    <t>Отклонения объема долга на 01.10.2025 к 01.01.2025</t>
  </si>
  <si>
    <t xml:space="preserve">         Общая сумма долговых обязательств бюджета на 01.10.2025 составила 350 000 тыс.рублей.</t>
  </si>
  <si>
    <r>
      <t xml:space="preserve">       </t>
    </r>
    <r>
      <rPr>
        <sz val="11"/>
        <rFont val="Times New Roman"/>
        <family val="1"/>
        <charset val="204"/>
      </rPr>
      <t xml:space="preserve">  В бюджетной сфере округа в настоящее время трудится более 9 тысяч человек. Всего за 9 месяцев 2025 года расходы на выплату заработной платы муниципальных учреждений составили 4 312 744,4 тыс. руб. или 28,3% от общего объема расходов бюджета. Фактическая численность муниципальных служащих органов местного самоуправления муниципального образования городской округ Люберцы Московской области на 01.10.2025 года составила 157 человек, расходы на денежное содержание которых за 9 месяцев 2025 года составили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172 018,1 тыс. рублей.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</si>
</sst>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р_._-;\-* #,##0.00\ _р_._-;_-* &quot;-&quot;??\ _р_._-;_-@_-"/>
    <numFmt numFmtId="164" formatCode="#,##0.0"/>
    <numFmt numFmtId="165" formatCode="_-* #,##0\ _р_._-;\-* #,##0\ _р_._-;_-* &quot;-&quot;??\ _р_._-;_-@_-"/>
    <numFmt numFmtId="166" formatCode="0.0"/>
    <numFmt numFmtId="167" formatCode="[&gt;=0.005]#,##0.00;[&lt;=-0.005]\-#,##0.00;#,##0.00"/>
    <numFmt numFmtId="168" formatCode="#,##0.00_ ;[Red]\-#,##0.00\ "/>
    <numFmt numFmtId="169" formatCode="#,##0.0_ ;[Red]\-#,##0.0\ 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F2F1"/>
        <bgColor rgb="FFEDE7F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>
      <alignment horizontal="center" vertical="center" wrapText="1"/>
      <protection locked="0" hidden="1"/>
    </xf>
    <xf numFmtId="49" fontId="4" fillId="0" borderId="0">
      <alignment horizontal="left" vertical="center" wrapText="1"/>
      <protection locked="0" hidden="1"/>
    </xf>
    <xf numFmtId="0" fontId="4" fillId="0" borderId="0" applyProtection="0"/>
    <xf numFmtId="49" fontId="5" fillId="0" borderId="0">
      <alignment horizontal="center" vertical="top" wrapText="1"/>
      <protection locked="0" hidden="1"/>
    </xf>
    <xf numFmtId="49" fontId="6" fillId="0" borderId="0">
      <alignment horizontal="center" wrapText="1"/>
      <protection locked="0" hidden="1"/>
    </xf>
    <xf numFmtId="0" fontId="4" fillId="0" borderId="0">
      <alignment horizontal="center" vertical="top" wrapText="1"/>
      <protection locked="0" hidden="1"/>
    </xf>
    <xf numFmtId="0" fontId="4" fillId="0" borderId="0">
      <alignment horizontal="left" wrapText="1"/>
      <protection locked="0" hidden="1"/>
    </xf>
    <xf numFmtId="49" fontId="11" fillId="0" borderId="0">
      <alignment horizontal="center" vertical="top" wrapText="1"/>
      <protection locked="0" hidden="1"/>
    </xf>
    <xf numFmtId="0" fontId="4" fillId="0" borderId="0">
      <alignment horizontal="left" vertical="top" wrapText="1"/>
      <protection locked="0" hidden="1"/>
    </xf>
    <xf numFmtId="49" fontId="8" fillId="0" borderId="0">
      <alignment horizontal="right" vertical="top" wrapText="1"/>
      <protection locked="0" hidden="1"/>
    </xf>
    <xf numFmtId="0" fontId="4" fillId="0" borderId="0">
      <alignment horizontal="right" vertical="top" wrapText="1"/>
      <protection locked="0" hidden="1"/>
    </xf>
    <xf numFmtId="0" fontId="12" fillId="0" borderId="0"/>
    <xf numFmtId="0" fontId="16" fillId="4" borderId="3" applyNumberFormat="0" applyFont="0" applyBorder="0" applyAlignment="0" applyProtection="0">
      <alignment horizontal="left" wrapText="1"/>
    </xf>
    <xf numFmtId="43" fontId="12" fillId="0" borderId="0" applyFont="0" applyFill="0" applyBorder="0" applyAlignment="0" applyProtection="0"/>
  </cellStyleXfs>
  <cellXfs count="15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3" fontId="10" fillId="0" borderId="0" xfId="0" applyNumberFormat="1" applyFont="1"/>
    <xf numFmtId="49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3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2" fillId="2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9" fillId="0" borderId="0" xfId="0" applyFont="1"/>
    <xf numFmtId="164" fontId="14" fillId="0" borderId="0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/>
    <xf numFmtId="49" fontId="0" fillId="0" borderId="1" xfId="0" applyNumberForma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166" fontId="0" fillId="0" borderId="0" xfId="0" applyNumberFormat="1"/>
    <xf numFmtId="166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wrapText="1"/>
    </xf>
    <xf numFmtId="0" fontId="20" fillId="0" borderId="0" xfId="0" applyFont="1"/>
    <xf numFmtId="166" fontId="20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20" fillId="0" borderId="0" xfId="0" applyFont="1" applyBorder="1"/>
    <xf numFmtId="0" fontId="14" fillId="0" borderId="0" xfId="0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166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3" fillId="0" borderId="0" xfId="3" applyNumberFormat="1" applyFont="1" applyBorder="1" applyAlignment="1" applyProtection="1">
      <alignment horizontal="left" vertical="top" wrapText="1"/>
      <protection locked="0" hidden="1"/>
    </xf>
    <xf numFmtId="166" fontId="13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0" xfId="3" applyNumberFormat="1" applyFont="1" applyBorder="1" applyAlignment="1" applyProtection="1">
      <alignment horizontal="left" vertical="top" wrapText="1"/>
      <protection locked="0" hidden="1"/>
    </xf>
    <xf numFmtId="166" fontId="14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3" fillId="0" borderId="4" xfId="3" applyNumberFormat="1" applyFont="1" applyBorder="1" applyAlignment="1" applyProtection="1">
      <alignment horizontal="left" vertical="top" wrapText="1"/>
      <protection locked="0" hidden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left" vertical="top" wrapText="1"/>
      <protection locked="0" hidden="1"/>
    </xf>
    <xf numFmtId="49" fontId="14" fillId="0" borderId="2" xfId="3" applyNumberFormat="1" applyFont="1" applyBorder="1" applyAlignment="1" applyProtection="1">
      <alignment horizontal="left" vertical="top" wrapText="1"/>
      <protection locked="0" hidden="1"/>
    </xf>
    <xf numFmtId="3" fontId="14" fillId="0" borderId="1" xfId="3" applyNumberFormat="1" applyFont="1" applyBorder="1" applyAlignment="1" applyProtection="1">
      <alignment horizontal="center" vertical="center" wrapText="1"/>
      <protection locked="0" hidden="1"/>
    </xf>
    <xf numFmtId="0" fontId="14" fillId="0" borderId="0" xfId="0" applyFont="1" applyBorder="1" applyAlignment="1">
      <alignment horizontal="left" vertical="center" wrapText="1"/>
    </xf>
    <xf numFmtId="3" fontId="14" fillId="0" borderId="0" xfId="3" applyNumberFormat="1" applyFont="1" applyBorder="1" applyAlignment="1" applyProtection="1">
      <alignment horizontal="center" vertical="top" wrapText="1"/>
      <protection locked="0" hidden="1"/>
    </xf>
    <xf numFmtId="3" fontId="14" fillId="0" borderId="0" xfId="3" applyNumberFormat="1" applyFont="1" applyBorder="1" applyAlignment="1" applyProtection="1">
      <alignment horizontal="center" vertical="center" wrapText="1"/>
      <protection locked="0" hidden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2" borderId="9" xfId="0" applyFont="1" applyFill="1" applyBorder="1" applyAlignment="1">
      <alignment vertical="center" wrapText="1"/>
    </xf>
    <xf numFmtId="165" fontId="24" fillId="2" borderId="9" xfId="14" applyNumberFormat="1" applyFont="1" applyFill="1" applyBorder="1" applyAlignment="1">
      <alignment vertical="center" wrapText="1"/>
    </xf>
    <xf numFmtId="165" fontId="24" fillId="2" borderId="9" xfId="14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30" fillId="0" borderId="12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25" fillId="0" borderId="1" xfId="3" applyNumberFormat="1" applyFont="1" applyBorder="1" applyAlignment="1" applyProtection="1">
      <alignment horizontal="center" vertical="center" wrapText="1"/>
      <protection locked="0" hidden="1"/>
    </xf>
    <xf numFmtId="4" fontId="8" fillId="0" borderId="1" xfId="3" applyNumberFormat="1" applyFont="1" applyBorder="1" applyAlignment="1" applyProtection="1">
      <alignment horizontal="center" vertical="center" wrapText="1"/>
      <protection locked="0" hidden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7" fontId="28" fillId="0" borderId="13" xfId="0" applyNumberFormat="1" applyFont="1" applyBorder="1" applyAlignment="1">
      <alignment horizontal="center" vertical="center" wrapText="1"/>
    </xf>
    <xf numFmtId="169" fontId="28" fillId="0" borderId="1" xfId="0" applyNumberFormat="1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25" fillId="0" borderId="13" xfId="3" applyNumberFormat="1" applyFont="1" applyBorder="1" applyAlignment="1" applyProtection="1">
      <alignment horizontal="center" vertical="center" wrapText="1"/>
      <protection locked="0" hidden="1"/>
    </xf>
    <xf numFmtId="4" fontId="26" fillId="0" borderId="13" xfId="3" applyNumberFormat="1" applyFont="1" applyBorder="1" applyAlignment="1" applyProtection="1">
      <alignment horizontal="center" vertical="center" wrapText="1"/>
      <protection locked="0" hidden="1"/>
    </xf>
    <xf numFmtId="4" fontId="25" fillId="0" borderId="13" xfId="0" applyNumberFormat="1" applyFont="1" applyBorder="1" applyAlignment="1">
      <alignment horizontal="center" vertical="center" wrapText="1"/>
    </xf>
    <xf numFmtId="4" fontId="26" fillId="0" borderId="13" xfId="0" applyNumberFormat="1" applyFont="1" applyBorder="1" applyAlignment="1">
      <alignment horizontal="center" vertical="center" wrapText="1"/>
    </xf>
    <xf numFmtId="164" fontId="20" fillId="0" borderId="0" xfId="0" applyNumberFormat="1" applyFont="1"/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4" fontId="28" fillId="0" borderId="13" xfId="0" applyNumberFormat="1" applyFont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4" fontId="25" fillId="2" borderId="9" xfId="14" applyNumberFormat="1" applyFont="1" applyFill="1" applyBorder="1" applyAlignment="1">
      <alignment horizontal="center" vertical="center" wrapText="1"/>
    </xf>
    <xf numFmtId="4" fontId="26" fillId="2" borderId="9" xfId="14" applyNumberFormat="1" applyFont="1" applyFill="1" applyBorder="1" applyAlignment="1">
      <alignment horizontal="center" vertical="center" wrapText="1"/>
    </xf>
    <xf numFmtId="166" fontId="25" fillId="2" borderId="9" xfId="14" applyNumberFormat="1" applyFont="1" applyFill="1" applyBorder="1" applyAlignment="1">
      <alignment horizontal="center" vertical="center" wrapText="1"/>
    </xf>
    <xf numFmtId="4" fontId="25" fillId="3" borderId="9" xfId="14" applyNumberFormat="1" applyFont="1" applyFill="1" applyBorder="1" applyAlignment="1">
      <alignment horizontal="center" vertical="center" wrapText="1"/>
    </xf>
    <xf numFmtId="4" fontId="26" fillId="3" borderId="9" xfId="14" applyNumberFormat="1" applyFont="1" applyFill="1" applyBorder="1" applyAlignment="1">
      <alignment horizontal="center" vertical="center" wrapText="1"/>
    </xf>
    <xf numFmtId="166" fontId="25" fillId="3" borderId="9" xfId="14" applyNumberFormat="1" applyFont="1" applyFill="1" applyBorder="1" applyAlignment="1">
      <alignment horizontal="center" vertical="center" wrapText="1"/>
    </xf>
    <xf numFmtId="167" fontId="28" fillId="0" borderId="13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4" fontId="28" fillId="0" borderId="1" xfId="0" applyNumberFormat="1" applyFont="1" applyBorder="1" applyAlignment="1">
      <alignment horizontal="center" wrapText="1"/>
    </xf>
    <xf numFmtId="166" fontId="28" fillId="0" borderId="1" xfId="0" applyNumberFormat="1" applyFont="1" applyBorder="1" applyAlignment="1">
      <alignment horizontal="center" wrapText="1"/>
    </xf>
    <xf numFmtId="167" fontId="15" fillId="0" borderId="13" xfId="0" applyNumberFormat="1" applyFont="1" applyBorder="1" applyAlignment="1">
      <alignment horizontal="center" wrapText="1"/>
    </xf>
    <xf numFmtId="4" fontId="27" fillId="0" borderId="1" xfId="14" applyNumberFormat="1" applyFont="1" applyBorder="1" applyAlignment="1">
      <alignment horizontal="center" vertical="center" wrapText="1"/>
    </xf>
    <xf numFmtId="4" fontId="26" fillId="0" borderId="1" xfId="14" applyNumberFormat="1" applyFont="1" applyBorder="1" applyAlignment="1">
      <alignment horizontal="center" vertical="center" wrapText="1"/>
    </xf>
    <xf numFmtId="166" fontId="27" fillId="0" borderId="1" xfId="14" applyNumberFormat="1" applyFont="1" applyBorder="1" applyAlignment="1">
      <alignment horizontal="center" vertical="center" wrapText="1"/>
    </xf>
    <xf numFmtId="167" fontId="28" fillId="0" borderId="1" xfId="0" applyNumberFormat="1" applyFont="1" applyBorder="1" applyAlignment="1">
      <alignment horizontal="center" wrapText="1"/>
    </xf>
    <xf numFmtId="167" fontId="15" fillId="0" borderId="1" xfId="0" applyNumberFormat="1" applyFont="1" applyBorder="1" applyAlignment="1">
      <alignment horizontal="center" wrapText="1"/>
    </xf>
    <xf numFmtId="167" fontId="32" fillId="0" borderId="13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horizontal="center" wrapText="1"/>
    </xf>
    <xf numFmtId="167" fontId="29" fillId="0" borderId="13" xfId="0" applyNumberFormat="1" applyFont="1" applyBorder="1" applyAlignment="1">
      <alignment horizontal="center" wrapText="1"/>
    </xf>
    <xf numFmtId="167" fontId="29" fillId="0" borderId="1" xfId="0" applyNumberFormat="1" applyFont="1" applyBorder="1" applyAlignment="1">
      <alignment horizontal="center" wrapText="1"/>
    </xf>
    <xf numFmtId="166" fontId="29" fillId="0" borderId="1" xfId="0" applyNumberFormat="1" applyFont="1" applyBorder="1" applyAlignment="1">
      <alignment horizontal="center" wrapText="1"/>
    </xf>
    <xf numFmtId="4" fontId="8" fillId="3" borderId="9" xfId="14" applyNumberFormat="1" applyFont="1" applyFill="1" applyBorder="1" applyAlignment="1">
      <alignment horizontal="center" vertical="center" wrapText="1"/>
    </xf>
    <xf numFmtId="166" fontId="8" fillId="3" borderId="9" xfId="14" applyNumberFormat="1" applyFont="1" applyFill="1" applyBorder="1" applyAlignment="1">
      <alignment horizontal="center" vertical="center" wrapText="1"/>
    </xf>
    <xf numFmtId="166" fontId="29" fillId="0" borderId="13" xfId="0" applyNumberFormat="1" applyFont="1" applyBorder="1" applyAlignment="1">
      <alignment horizontal="center" wrapText="1"/>
    </xf>
    <xf numFmtId="167" fontId="26" fillId="0" borderId="13" xfId="0" applyNumberFormat="1" applyFont="1" applyBorder="1" applyAlignment="1">
      <alignment horizont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166" fontId="26" fillId="2" borderId="1" xfId="0" applyNumberFormat="1" applyFont="1" applyFill="1" applyBorder="1" applyAlignment="1">
      <alignment horizontal="center" vertical="center" wrapText="1"/>
    </xf>
    <xf numFmtId="49" fontId="1" fillId="0" borderId="1" xfId="3" applyNumberFormat="1" applyFont="1" applyBorder="1" applyAlignment="1" applyProtection="1">
      <alignment horizontal="left" vertical="top" wrapText="1"/>
      <protection locked="0" hidden="1"/>
    </xf>
    <xf numFmtId="49" fontId="14" fillId="0" borderId="0" xfId="3" applyNumberFormat="1" applyFont="1" applyFill="1" applyBorder="1" applyAlignment="1" applyProtection="1">
      <alignment horizontal="left" vertical="top" wrapText="1"/>
      <protection locked="0" hidden="1"/>
    </xf>
    <xf numFmtId="0" fontId="0" fillId="0" borderId="0" xfId="0" applyAlignment="1">
      <alignment wrapText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0" fontId="0" fillId="0" borderId="1" xfId="0" applyBorder="1" applyAlignment="1">
      <alignment horizontal="center" vertical="top" wrapText="1"/>
    </xf>
    <xf numFmtId="0" fontId="1" fillId="0" borderId="1" xfId="3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center" wrapText="1"/>
    </xf>
    <xf numFmtId="49" fontId="2" fillId="0" borderId="1" xfId="3" applyNumberFormat="1" applyFont="1" applyBorder="1" applyAlignment="1" applyProtection="1">
      <alignment horizontal="left" vertical="top" wrapText="1"/>
      <protection locked="0" hidden="1"/>
    </xf>
    <xf numFmtId="49" fontId="14" fillId="0" borderId="6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center" vertical="top" wrapText="1"/>
      <protection locked="0" hidden="1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5" fillId="0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49" fontId="14" fillId="0" borderId="10" xfId="3" applyNumberFormat="1" applyFont="1" applyBorder="1" applyAlignment="1" applyProtection="1">
      <alignment horizontal="center" vertical="top" wrapText="1"/>
      <protection locked="0" hidden="1"/>
    </xf>
    <xf numFmtId="49" fontId="14" fillId="0" borderId="11" xfId="3" applyNumberFormat="1" applyFont="1" applyBorder="1" applyAlignment="1" applyProtection="1">
      <alignment horizontal="center" vertical="top" wrapText="1"/>
      <protection locked="0" hidden="1"/>
    </xf>
    <xf numFmtId="49" fontId="14" fillId="0" borderId="7" xfId="3" applyNumberFormat="1" applyFont="1" applyBorder="1" applyAlignment="1" applyProtection="1">
      <alignment horizontal="center" vertical="top" wrapText="1"/>
      <protection locked="0" hidden="1"/>
    </xf>
    <xf numFmtId="49" fontId="14" fillId="0" borderId="8" xfId="3" applyNumberFormat="1" applyFont="1" applyBorder="1" applyAlignment="1" applyProtection="1">
      <alignment horizontal="center" vertical="top" wrapText="1"/>
      <protection locked="0" hidden="1"/>
    </xf>
    <xf numFmtId="0" fontId="3" fillId="0" borderId="1" xfId="0" applyFont="1" applyBorder="1" applyAlignment="1">
      <alignment horizontal="center" vertical="center" wrapText="1"/>
    </xf>
  </cellXfs>
  <cellStyles count="15">
    <cellStyle name="2" xfId="13" xr:uid="{ED5D654A-07D4-4550-AC48-AB0D64BC1853}"/>
    <cellStyle name="Денежный [0] 2" xfId="1" xr:uid="{00000000-0005-0000-0000-000000000000}"/>
    <cellStyle name="Денежный [0] 3" xfId="10" xr:uid="{00000000-0005-0000-0000-000001000000}"/>
    <cellStyle name="Денежный 2" xfId="2" xr:uid="{00000000-0005-0000-0000-000002000000}"/>
    <cellStyle name="Денежный 3" xfId="9" xr:uid="{00000000-0005-0000-0000-000003000000}"/>
    <cellStyle name="Обычный" xfId="0" builtinId="0"/>
    <cellStyle name="Обычный 2" xfId="3" xr:uid="{00000000-0005-0000-0000-000005000000}"/>
    <cellStyle name="Обычный 3" xfId="12" xr:uid="{00000000-0005-0000-0000-000006000000}"/>
    <cellStyle name="Процентный 2" xfId="4" xr:uid="{00000000-0005-0000-0000-000007000000}"/>
    <cellStyle name="Процентный 3" xfId="11" xr:uid="{00000000-0005-0000-0000-000008000000}"/>
    <cellStyle name="Финансовый" xfId="14" builtinId="3"/>
    <cellStyle name="Финансовый [0] 2" xfId="5" xr:uid="{00000000-0005-0000-0000-000009000000}"/>
    <cellStyle name="Финансовый [0] 3" xfId="8" xr:uid="{00000000-0005-0000-0000-00000A000000}"/>
    <cellStyle name="Финансовый 2" xfId="6" xr:uid="{00000000-0005-0000-0000-00000B000000}"/>
    <cellStyle name="Финансовый 3" xfId="7" xr:uid="{00000000-0005-0000-0000-00000C000000}"/>
  </cellStyles>
  <dxfs count="0"/>
  <tableStyles count="0" defaultTableStyle="TableStyleMedium2" defaultPivotStyle="PivotStyleMedium9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7"/>
  <sheetViews>
    <sheetView tabSelected="1" topLeftCell="A121" zoomScaleNormal="100" workbookViewId="0">
      <selection activeCell="H129" sqref="H129"/>
    </sheetView>
  </sheetViews>
  <sheetFormatPr defaultRowHeight="15" x14ac:dyDescent="0.25"/>
  <cols>
    <col min="1" max="1" width="20.7109375" customWidth="1"/>
    <col min="2" max="2" width="39.5703125" customWidth="1"/>
    <col min="3" max="3" width="17.28515625" customWidth="1"/>
    <col min="4" max="4" width="19.140625" customWidth="1"/>
    <col min="5" max="5" width="17.28515625" customWidth="1"/>
    <col min="6" max="6" width="18.7109375" customWidth="1"/>
    <col min="7" max="7" width="17.7109375" customWidth="1"/>
    <col min="8" max="8" width="19.140625" customWidth="1"/>
    <col min="9" max="9" width="17.28515625" style="27" customWidth="1"/>
    <col min="10" max="10" width="17.28515625" customWidth="1"/>
    <col min="11" max="11" width="19.28515625" customWidth="1"/>
    <col min="13" max="13" width="44.28515625" customWidth="1"/>
    <col min="14" max="14" width="22.42578125" customWidth="1"/>
  </cols>
  <sheetData>
    <row r="1" spans="1:11" ht="70.5" customHeight="1" x14ac:dyDescent="0.25">
      <c r="B1" s="143" t="s">
        <v>192</v>
      </c>
      <c r="C1" s="143"/>
      <c r="D1" s="143"/>
      <c r="E1" s="143"/>
      <c r="F1" s="143"/>
      <c r="G1" s="143"/>
      <c r="H1" s="143"/>
      <c r="I1" s="143"/>
      <c r="J1" s="143"/>
      <c r="K1" s="143"/>
    </row>
    <row r="2" spans="1:11" ht="48" customHeight="1" x14ac:dyDescent="0.25">
      <c r="B2" s="144" t="s">
        <v>194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1" ht="40.5" customHeight="1" x14ac:dyDescent="0.25">
      <c r="B3" s="145" t="s">
        <v>193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1:11" x14ac:dyDescent="0.25">
      <c r="K4" t="s">
        <v>134</v>
      </c>
    </row>
    <row r="5" spans="1:11" ht="156" customHeight="1" x14ac:dyDescent="0.25">
      <c r="A5" s="2" t="s">
        <v>62</v>
      </c>
      <c r="B5" s="2" t="s">
        <v>44</v>
      </c>
      <c r="C5" s="2" t="s">
        <v>195</v>
      </c>
      <c r="D5" s="2" t="s">
        <v>207</v>
      </c>
      <c r="E5" s="3" t="s">
        <v>196</v>
      </c>
      <c r="F5" s="3" t="s">
        <v>203</v>
      </c>
      <c r="G5" s="17" t="s">
        <v>201</v>
      </c>
      <c r="H5" s="3" t="s">
        <v>204</v>
      </c>
      <c r="I5" s="28" t="s">
        <v>214</v>
      </c>
      <c r="J5" s="17" t="s">
        <v>202</v>
      </c>
      <c r="K5" s="3" t="s">
        <v>63</v>
      </c>
    </row>
    <row r="6" spans="1:11" x14ac:dyDescent="0.25">
      <c r="A6" s="2">
        <v>1</v>
      </c>
      <c r="B6" s="16">
        <v>2</v>
      </c>
      <c r="C6" s="16">
        <v>3</v>
      </c>
      <c r="D6" s="16">
        <v>4</v>
      </c>
      <c r="E6" s="3">
        <v>5</v>
      </c>
      <c r="F6" s="3">
        <v>6</v>
      </c>
      <c r="G6" s="3">
        <v>7</v>
      </c>
      <c r="H6" s="22">
        <v>8</v>
      </c>
      <c r="I6" s="17">
        <v>9</v>
      </c>
      <c r="J6" s="3">
        <v>10</v>
      </c>
      <c r="K6" s="3">
        <v>11</v>
      </c>
    </row>
    <row r="7" spans="1:11" x14ac:dyDescent="0.25">
      <c r="A7" s="60" t="s">
        <v>137</v>
      </c>
      <c r="B7" s="59" t="s">
        <v>0</v>
      </c>
      <c r="C7" s="105">
        <f>C8+C10+C12+C18+C21+C22+C23+C24+C25+C26+C27+C28</f>
        <v>12370206000</v>
      </c>
      <c r="D7" s="105">
        <f>D8+D10+D12+D18+D21+D22+D23+D24+D25+D26+D27+D28</f>
        <v>12370206000</v>
      </c>
      <c r="E7" s="106">
        <f>E8+E10+E12+E18+E21+E22+E23+E24+E25+E26+E27+E28</f>
        <v>8402428762.1599998</v>
      </c>
      <c r="F7" s="105">
        <f>E7-C7</f>
        <v>-3967777237.8400002</v>
      </c>
      <c r="G7" s="105">
        <f>E7-D7</f>
        <v>-3967777237.8400002</v>
      </c>
      <c r="H7" s="107">
        <f>SUM(E7/C7*100)</f>
        <v>67.924727867587649</v>
      </c>
      <c r="I7" s="107">
        <f>SUM(E7/D7*100)</f>
        <v>67.924727867587649</v>
      </c>
      <c r="J7" s="106">
        <f>J8+J10+J12+J18+J21+J22+J23+J24+J25+J26+J27+J28</f>
        <v>6398700531.6400003</v>
      </c>
      <c r="K7" s="107">
        <f t="shared" ref="K7:K38" si="0">SUM(E7/J7*100)</f>
        <v>131.31461178112738</v>
      </c>
    </row>
    <row r="8" spans="1:11" x14ac:dyDescent="0.25">
      <c r="A8" s="53" t="s">
        <v>138</v>
      </c>
      <c r="B8" s="54" t="s">
        <v>139</v>
      </c>
      <c r="C8" s="108">
        <f>C9</f>
        <v>4725257000</v>
      </c>
      <c r="D8" s="108">
        <f t="shared" ref="D8:E8" si="1">D9</f>
        <v>4725257000</v>
      </c>
      <c r="E8" s="109">
        <f t="shared" si="1"/>
        <v>3299885370.71</v>
      </c>
      <c r="F8" s="108">
        <f>E8-C8</f>
        <v>-1425371629.29</v>
      </c>
      <c r="G8" s="108">
        <f t="shared" ref="G8:G38" si="2">E8-D8</f>
        <v>-1425371629.29</v>
      </c>
      <c r="H8" s="110">
        <f t="shared" ref="H8:H38" si="3">SUM(E8/C8*100)</f>
        <v>69.835045389277241</v>
      </c>
      <c r="I8" s="110">
        <f t="shared" ref="I8:I38" si="4">SUM(E8/D8*100)</f>
        <v>69.835045389277241</v>
      </c>
      <c r="J8" s="109">
        <f>J9</f>
        <v>2227391174.0700002</v>
      </c>
      <c r="K8" s="110">
        <f t="shared" si="0"/>
        <v>148.15024002633021</v>
      </c>
    </row>
    <row r="9" spans="1:11" x14ac:dyDescent="0.25">
      <c r="A9" s="55" t="s">
        <v>140</v>
      </c>
      <c r="B9" s="15" t="s">
        <v>1</v>
      </c>
      <c r="C9" s="111">
        <v>4725257000</v>
      </c>
      <c r="D9" s="111">
        <v>4725257000</v>
      </c>
      <c r="E9" s="112">
        <v>3299885370.71</v>
      </c>
      <c r="F9" s="113">
        <f t="shared" ref="F9:F38" si="5">E9-C9</f>
        <v>-1425371629.29</v>
      </c>
      <c r="G9" s="113">
        <f t="shared" si="2"/>
        <v>-1425371629.29</v>
      </c>
      <c r="H9" s="114">
        <f t="shared" si="3"/>
        <v>69.835045389277241</v>
      </c>
      <c r="I9" s="114">
        <f t="shared" si="4"/>
        <v>69.835045389277241</v>
      </c>
      <c r="J9" s="115">
        <v>2227391174.0700002</v>
      </c>
      <c r="K9" s="114">
        <f t="shared" si="0"/>
        <v>148.15024002633021</v>
      </c>
    </row>
    <row r="10" spans="1:11" ht="37.5" customHeight="1" x14ac:dyDescent="0.25">
      <c r="A10" s="53" t="s">
        <v>141</v>
      </c>
      <c r="B10" s="54" t="s">
        <v>145</v>
      </c>
      <c r="C10" s="116">
        <f>C11</f>
        <v>42563000</v>
      </c>
      <c r="D10" s="116">
        <f t="shared" ref="D10:E10" si="6">D11</f>
        <v>42563000</v>
      </c>
      <c r="E10" s="117">
        <f t="shared" si="6"/>
        <v>31447680.18</v>
      </c>
      <c r="F10" s="116">
        <f t="shared" si="5"/>
        <v>-11115319.82</v>
      </c>
      <c r="G10" s="116">
        <f t="shared" si="2"/>
        <v>-11115319.82</v>
      </c>
      <c r="H10" s="118">
        <f t="shared" si="3"/>
        <v>73.885017926367965</v>
      </c>
      <c r="I10" s="118">
        <f t="shared" si="4"/>
        <v>73.885017926367965</v>
      </c>
      <c r="J10" s="87">
        <f>J11</f>
        <v>26887739.170000002</v>
      </c>
      <c r="K10" s="118">
        <f t="shared" si="0"/>
        <v>116.95918344480131</v>
      </c>
    </row>
    <row r="11" spans="1:11" ht="24.75" customHeight="1" x14ac:dyDescent="0.25">
      <c r="A11" s="55" t="s">
        <v>142</v>
      </c>
      <c r="B11" s="56" t="s">
        <v>143</v>
      </c>
      <c r="C11" s="119">
        <v>42563000</v>
      </c>
      <c r="D11" s="119">
        <v>42563000</v>
      </c>
      <c r="E11" s="120">
        <v>31447680.18</v>
      </c>
      <c r="F11" s="119">
        <f t="shared" si="5"/>
        <v>-11115319.82</v>
      </c>
      <c r="G11" s="119">
        <f t="shared" si="2"/>
        <v>-11115319.82</v>
      </c>
      <c r="H11" s="114">
        <f t="shared" si="3"/>
        <v>73.885017926367965</v>
      </c>
      <c r="I11" s="114">
        <f t="shared" si="4"/>
        <v>73.885017926367965</v>
      </c>
      <c r="J11" s="111">
        <v>26887739.170000002</v>
      </c>
      <c r="K11" s="114">
        <f t="shared" si="0"/>
        <v>116.95918344480131</v>
      </c>
    </row>
    <row r="12" spans="1:11" x14ac:dyDescent="0.25">
      <c r="A12" s="53" t="s">
        <v>144</v>
      </c>
      <c r="B12" s="54" t="s">
        <v>146</v>
      </c>
      <c r="C12" s="108">
        <f>C13+C14+C15+C16+C17</f>
        <v>4053047000</v>
      </c>
      <c r="D12" s="108">
        <f t="shared" ref="D12:E12" si="7">D13+D14+D15+D16+D17</f>
        <v>4053047000</v>
      </c>
      <c r="E12" s="109">
        <f t="shared" si="7"/>
        <v>2908739973.3099999</v>
      </c>
      <c r="F12" s="108">
        <f t="shared" si="5"/>
        <v>-1144307026.6900001</v>
      </c>
      <c r="G12" s="108">
        <f t="shared" si="2"/>
        <v>-1144307026.6900001</v>
      </c>
      <c r="H12" s="110">
        <f t="shared" si="3"/>
        <v>71.766746679966943</v>
      </c>
      <c r="I12" s="110">
        <f t="shared" si="4"/>
        <v>71.766746679966943</v>
      </c>
      <c r="J12" s="109">
        <f t="shared" ref="J12" si="8">J13+J14+J15+J16+J17</f>
        <v>2428363706.8499994</v>
      </c>
      <c r="K12" s="110">
        <f t="shared" si="0"/>
        <v>119.78189120126204</v>
      </c>
    </row>
    <row r="13" spans="1:11" ht="24" x14ac:dyDescent="0.25">
      <c r="A13" s="55" t="s">
        <v>147</v>
      </c>
      <c r="B13" s="56" t="s">
        <v>148</v>
      </c>
      <c r="C13" s="119">
        <v>3640760000</v>
      </c>
      <c r="D13" s="119">
        <v>3640760000</v>
      </c>
      <c r="E13" s="120">
        <v>2645215340.4499998</v>
      </c>
      <c r="F13" s="119">
        <f t="shared" si="5"/>
        <v>-995544659.55000019</v>
      </c>
      <c r="G13" s="119">
        <f t="shared" si="2"/>
        <v>-995544659.55000019</v>
      </c>
      <c r="H13" s="114">
        <f t="shared" si="3"/>
        <v>72.655581264626051</v>
      </c>
      <c r="I13" s="114">
        <f t="shared" si="4"/>
        <v>72.655581264626051</v>
      </c>
      <c r="J13" s="111">
        <v>2209117340.4899998</v>
      </c>
      <c r="K13" s="114">
        <f t="shared" si="0"/>
        <v>119.74082553094576</v>
      </c>
    </row>
    <row r="14" spans="1:11" ht="36" customHeight="1" x14ac:dyDescent="0.25">
      <c r="A14" s="55" t="s">
        <v>149</v>
      </c>
      <c r="B14" s="56" t="s">
        <v>150</v>
      </c>
      <c r="C14" s="119">
        <v>55000</v>
      </c>
      <c r="D14" s="119">
        <v>55000</v>
      </c>
      <c r="E14" s="121">
        <v>66943.27</v>
      </c>
      <c r="F14" s="119">
        <f t="shared" si="5"/>
        <v>11943.270000000004</v>
      </c>
      <c r="G14" s="119">
        <f t="shared" si="2"/>
        <v>11943.270000000004</v>
      </c>
      <c r="H14" s="114">
        <f t="shared" si="3"/>
        <v>121.71503636363636</v>
      </c>
      <c r="I14" s="114">
        <f t="shared" si="4"/>
        <v>121.71503636363636</v>
      </c>
      <c r="J14" s="111">
        <v>415228.85</v>
      </c>
      <c r="K14" s="114">
        <f t="shared" si="0"/>
        <v>16.122018014885047</v>
      </c>
    </row>
    <row r="15" spans="1:11" ht="28.5" customHeight="1" x14ac:dyDescent="0.25">
      <c r="A15" s="55" t="s">
        <v>151</v>
      </c>
      <c r="B15" s="56" t="s">
        <v>152</v>
      </c>
      <c r="C15" s="121">
        <v>762000</v>
      </c>
      <c r="D15" s="121">
        <v>762000</v>
      </c>
      <c r="E15" s="121">
        <v>630189</v>
      </c>
      <c r="F15" s="119">
        <f t="shared" si="5"/>
        <v>-131811</v>
      </c>
      <c r="G15" s="119">
        <f t="shared" si="2"/>
        <v>-131811</v>
      </c>
      <c r="H15" s="114">
        <f t="shared" si="3"/>
        <v>82.70196850393701</v>
      </c>
      <c r="I15" s="114">
        <f t="shared" si="4"/>
        <v>82.70196850393701</v>
      </c>
      <c r="J15" s="111">
        <v>1429687.21</v>
      </c>
      <c r="K15" s="114">
        <f t="shared" si="0"/>
        <v>44.078802383634667</v>
      </c>
    </row>
    <row r="16" spans="1:11" ht="36" x14ac:dyDescent="0.25">
      <c r="A16" s="55" t="s">
        <v>153</v>
      </c>
      <c r="B16" s="56" t="s">
        <v>154</v>
      </c>
      <c r="C16" s="121">
        <v>399550000</v>
      </c>
      <c r="D16" s="121">
        <v>399550000</v>
      </c>
      <c r="E16" s="121">
        <v>252646093.81</v>
      </c>
      <c r="F16" s="119">
        <f t="shared" si="5"/>
        <v>-146903906.19</v>
      </c>
      <c r="G16" s="119">
        <f t="shared" si="2"/>
        <v>-146903906.19</v>
      </c>
      <c r="H16" s="114">
        <f t="shared" si="3"/>
        <v>63.232660195219623</v>
      </c>
      <c r="I16" s="114">
        <f t="shared" si="4"/>
        <v>63.232660195219623</v>
      </c>
      <c r="J16" s="111">
        <v>211750806.12</v>
      </c>
      <c r="K16" s="114">
        <f t="shared" si="0"/>
        <v>119.31293128906648</v>
      </c>
    </row>
    <row r="17" spans="1:11" ht="48" x14ac:dyDescent="0.25">
      <c r="A17" s="55" t="s">
        <v>155</v>
      </c>
      <c r="B17" s="56" t="s">
        <v>156</v>
      </c>
      <c r="C17" s="121">
        <v>11920000</v>
      </c>
      <c r="D17" s="121">
        <v>11920000</v>
      </c>
      <c r="E17" s="121">
        <v>10181406.779999999</v>
      </c>
      <c r="F17" s="119">
        <f t="shared" si="5"/>
        <v>-1738593.2200000007</v>
      </c>
      <c r="G17" s="119">
        <f t="shared" si="2"/>
        <v>-1738593.2200000007</v>
      </c>
      <c r="H17" s="114">
        <f t="shared" si="3"/>
        <v>85.414486409395963</v>
      </c>
      <c r="I17" s="114">
        <f t="shared" si="4"/>
        <v>85.414486409395963</v>
      </c>
      <c r="J17" s="111">
        <v>5650644.1799999997</v>
      </c>
      <c r="K17" s="114">
        <f t="shared" si="0"/>
        <v>180.18134668674182</v>
      </c>
    </row>
    <row r="18" spans="1:11" x14ac:dyDescent="0.25">
      <c r="A18" s="53" t="s">
        <v>157</v>
      </c>
      <c r="B18" s="54" t="s">
        <v>158</v>
      </c>
      <c r="C18" s="108">
        <f>C19+C20</f>
        <v>2060615000</v>
      </c>
      <c r="D18" s="108">
        <f t="shared" ref="D18:E18" si="9">D19+D20</f>
        <v>2060615000</v>
      </c>
      <c r="E18" s="109">
        <f t="shared" si="9"/>
        <v>1135193602.8800001</v>
      </c>
      <c r="F18" s="108">
        <f t="shared" si="5"/>
        <v>-925421397.11999989</v>
      </c>
      <c r="G18" s="108">
        <f t="shared" si="2"/>
        <v>-925421397.11999989</v>
      </c>
      <c r="H18" s="110">
        <f t="shared" si="3"/>
        <v>55.090038793272889</v>
      </c>
      <c r="I18" s="110">
        <f t="shared" si="4"/>
        <v>55.090038793272889</v>
      </c>
      <c r="J18" s="122">
        <f>J19+J20</f>
        <v>927911854.69000006</v>
      </c>
      <c r="K18" s="110">
        <f t="shared" si="0"/>
        <v>122.33851708460493</v>
      </c>
    </row>
    <row r="19" spans="1:11" x14ac:dyDescent="0.25">
      <c r="A19" s="55" t="s">
        <v>159</v>
      </c>
      <c r="B19" s="56" t="s">
        <v>161</v>
      </c>
      <c r="C19" s="121">
        <v>603204000</v>
      </c>
      <c r="D19" s="121">
        <v>603204000</v>
      </c>
      <c r="E19" s="121">
        <v>163108829.55000001</v>
      </c>
      <c r="F19" s="119">
        <f t="shared" si="5"/>
        <v>-440095170.44999999</v>
      </c>
      <c r="G19" s="119">
        <f t="shared" si="2"/>
        <v>-440095170.44999999</v>
      </c>
      <c r="H19" s="114">
        <f t="shared" si="3"/>
        <v>27.040409140191379</v>
      </c>
      <c r="I19" s="114">
        <f t="shared" si="4"/>
        <v>27.040409140191379</v>
      </c>
      <c r="J19" s="111">
        <v>147206546.34</v>
      </c>
      <c r="K19" s="114">
        <f t="shared" si="0"/>
        <v>110.80270110628831</v>
      </c>
    </row>
    <row r="20" spans="1:11" x14ac:dyDescent="0.25">
      <c r="A20" s="55" t="s">
        <v>160</v>
      </c>
      <c r="B20" s="56" t="s">
        <v>162</v>
      </c>
      <c r="C20" s="121">
        <v>1457411000</v>
      </c>
      <c r="D20" s="121">
        <v>1457411000</v>
      </c>
      <c r="E20" s="121">
        <v>972084773.33000004</v>
      </c>
      <c r="F20" s="119">
        <f t="shared" si="5"/>
        <v>-485326226.66999996</v>
      </c>
      <c r="G20" s="119">
        <f t="shared" si="2"/>
        <v>-485326226.66999996</v>
      </c>
      <c r="H20" s="114">
        <f t="shared" si="3"/>
        <v>66.699426128250721</v>
      </c>
      <c r="I20" s="114">
        <f t="shared" si="4"/>
        <v>66.699426128250721</v>
      </c>
      <c r="J20" s="111">
        <v>780705308.35000002</v>
      </c>
      <c r="K20" s="114">
        <f t="shared" si="0"/>
        <v>124.51366257320262</v>
      </c>
    </row>
    <row r="21" spans="1:11" x14ac:dyDescent="0.25">
      <c r="A21" s="53" t="s">
        <v>163</v>
      </c>
      <c r="B21" s="54" t="s">
        <v>164</v>
      </c>
      <c r="C21" s="123">
        <v>281250000</v>
      </c>
      <c r="D21" s="123">
        <v>281250000</v>
      </c>
      <c r="E21" s="123">
        <v>214426331.53</v>
      </c>
      <c r="F21" s="124">
        <f t="shared" si="5"/>
        <v>-66823668.469999999</v>
      </c>
      <c r="G21" s="124">
        <f t="shared" si="2"/>
        <v>-66823668.469999999</v>
      </c>
      <c r="H21" s="125">
        <f t="shared" si="3"/>
        <v>76.240473432888891</v>
      </c>
      <c r="I21" s="125">
        <f t="shared" si="4"/>
        <v>76.240473432888891</v>
      </c>
      <c r="J21" s="123">
        <v>83074335.469999999</v>
      </c>
      <c r="K21" s="125">
        <f t="shared" si="0"/>
        <v>258.11380893613546</v>
      </c>
    </row>
    <row r="22" spans="1:11" ht="36" x14ac:dyDescent="0.25">
      <c r="A22" s="53" t="s">
        <v>165</v>
      </c>
      <c r="B22" s="54" t="s">
        <v>166</v>
      </c>
      <c r="C22" s="124">
        <v>0</v>
      </c>
      <c r="D22" s="124">
        <v>0</v>
      </c>
      <c r="E22" s="123">
        <v>-1901.46</v>
      </c>
      <c r="F22" s="124">
        <f t="shared" si="5"/>
        <v>-1901.46</v>
      </c>
      <c r="G22" s="124">
        <f t="shared" si="2"/>
        <v>-1901.46</v>
      </c>
      <c r="H22" s="125"/>
      <c r="I22" s="125"/>
      <c r="J22" s="123">
        <v>-60843.68</v>
      </c>
      <c r="K22" s="125"/>
    </row>
    <row r="23" spans="1:11" ht="48" x14ac:dyDescent="0.25">
      <c r="A23" s="53" t="s">
        <v>167</v>
      </c>
      <c r="B23" s="54" t="s">
        <v>168</v>
      </c>
      <c r="C23" s="123">
        <v>463848000</v>
      </c>
      <c r="D23" s="123">
        <v>463848000</v>
      </c>
      <c r="E23" s="123">
        <v>388257727.87</v>
      </c>
      <c r="F23" s="124">
        <f t="shared" si="5"/>
        <v>-75590272.129999995</v>
      </c>
      <c r="G23" s="124">
        <f t="shared" si="2"/>
        <v>-75590272.129999995</v>
      </c>
      <c r="H23" s="125">
        <f t="shared" si="3"/>
        <v>83.703654617460899</v>
      </c>
      <c r="I23" s="125">
        <f t="shared" si="4"/>
        <v>83.703654617460899</v>
      </c>
      <c r="J23" s="123">
        <v>327285154.75999999</v>
      </c>
      <c r="K23" s="125">
        <f t="shared" si="0"/>
        <v>118.62980102312051</v>
      </c>
    </row>
    <row r="24" spans="1:11" ht="24" x14ac:dyDescent="0.25">
      <c r="A24" s="53" t="s">
        <v>169</v>
      </c>
      <c r="B24" s="54" t="s">
        <v>170</v>
      </c>
      <c r="C24" s="124">
        <v>5000000</v>
      </c>
      <c r="D24" s="124">
        <v>5000000</v>
      </c>
      <c r="E24" s="123">
        <v>5169971.3</v>
      </c>
      <c r="F24" s="124">
        <f t="shared" si="5"/>
        <v>169971.29999999981</v>
      </c>
      <c r="G24" s="124">
        <f t="shared" si="2"/>
        <v>169971.29999999981</v>
      </c>
      <c r="H24" s="125">
        <f t="shared" si="3"/>
        <v>103.39942600000001</v>
      </c>
      <c r="I24" s="125">
        <f t="shared" si="4"/>
        <v>103.39942600000001</v>
      </c>
      <c r="J24" s="123">
        <v>3885684.15</v>
      </c>
      <c r="K24" s="125">
        <f t="shared" si="0"/>
        <v>133.05176387020546</v>
      </c>
    </row>
    <row r="25" spans="1:11" ht="24" x14ac:dyDescent="0.25">
      <c r="A25" s="53" t="s">
        <v>171</v>
      </c>
      <c r="B25" s="54" t="s">
        <v>189</v>
      </c>
      <c r="C25" s="123">
        <v>55035000</v>
      </c>
      <c r="D25" s="123">
        <v>55035000</v>
      </c>
      <c r="E25" s="123">
        <v>53140575.799999997</v>
      </c>
      <c r="F25" s="124">
        <f t="shared" si="5"/>
        <v>-1894424.200000003</v>
      </c>
      <c r="G25" s="124">
        <f t="shared" si="2"/>
        <v>-1894424.200000003</v>
      </c>
      <c r="H25" s="125">
        <f t="shared" si="3"/>
        <v>96.557782865449255</v>
      </c>
      <c r="I25" s="125">
        <f t="shared" si="4"/>
        <v>96.557782865449255</v>
      </c>
      <c r="J25" s="123">
        <v>65263374.539999999</v>
      </c>
      <c r="K25" s="125">
        <f t="shared" si="0"/>
        <v>81.424805527685479</v>
      </c>
    </row>
    <row r="26" spans="1:11" ht="24" x14ac:dyDescent="0.25">
      <c r="A26" s="53" t="s">
        <v>172</v>
      </c>
      <c r="B26" s="54" t="s">
        <v>173</v>
      </c>
      <c r="C26" s="123">
        <v>324912000</v>
      </c>
      <c r="D26" s="123">
        <v>324912000</v>
      </c>
      <c r="E26" s="123">
        <v>297134156.88</v>
      </c>
      <c r="F26" s="124">
        <f t="shared" si="5"/>
        <v>-27777843.120000005</v>
      </c>
      <c r="G26" s="124">
        <f t="shared" si="2"/>
        <v>-27777843.120000005</v>
      </c>
      <c r="H26" s="125">
        <f t="shared" si="3"/>
        <v>91.450656448515289</v>
      </c>
      <c r="I26" s="125">
        <f t="shared" si="4"/>
        <v>91.450656448515289</v>
      </c>
      <c r="J26" s="123">
        <v>187704543.84999999</v>
      </c>
      <c r="K26" s="125">
        <f t="shared" si="0"/>
        <v>158.29886202299306</v>
      </c>
    </row>
    <row r="27" spans="1:11" ht="24" x14ac:dyDescent="0.25">
      <c r="A27" s="53" t="s">
        <v>174</v>
      </c>
      <c r="B27" s="54" t="s">
        <v>175</v>
      </c>
      <c r="C27" s="123">
        <v>42155000</v>
      </c>
      <c r="D27" s="123">
        <v>42155000</v>
      </c>
      <c r="E27" s="123">
        <v>54015304.93</v>
      </c>
      <c r="F27" s="124">
        <f t="shared" si="5"/>
        <v>11860304.93</v>
      </c>
      <c r="G27" s="124">
        <f t="shared" si="2"/>
        <v>11860304.93</v>
      </c>
      <c r="H27" s="125">
        <f t="shared" si="3"/>
        <v>128.13498975210533</v>
      </c>
      <c r="I27" s="125">
        <f t="shared" si="4"/>
        <v>128.13498975210533</v>
      </c>
      <c r="J27" s="123">
        <v>41743595.030000001</v>
      </c>
      <c r="K27" s="125">
        <f t="shared" si="0"/>
        <v>129.39782711858106</v>
      </c>
    </row>
    <row r="28" spans="1:11" x14ac:dyDescent="0.25">
      <c r="A28" s="53" t="s">
        <v>176</v>
      </c>
      <c r="B28" s="57" t="s">
        <v>177</v>
      </c>
      <c r="C28" s="123">
        <v>316524000</v>
      </c>
      <c r="D28" s="123">
        <v>316524000</v>
      </c>
      <c r="E28" s="123">
        <v>15019968.23</v>
      </c>
      <c r="F28" s="124">
        <f t="shared" si="5"/>
        <v>-301504031.76999998</v>
      </c>
      <c r="G28" s="124">
        <f t="shared" si="2"/>
        <v>-301504031.76999998</v>
      </c>
      <c r="H28" s="125">
        <f t="shared" si="3"/>
        <v>4.7452857382062659</v>
      </c>
      <c r="I28" s="125">
        <f t="shared" si="4"/>
        <v>4.7452857382062659</v>
      </c>
      <c r="J28" s="123">
        <v>79250212.739999995</v>
      </c>
      <c r="K28" s="125">
        <f t="shared" si="0"/>
        <v>18.952590423039918</v>
      </c>
    </row>
    <row r="29" spans="1:11" x14ac:dyDescent="0.25">
      <c r="A29" s="60" t="s">
        <v>178</v>
      </c>
      <c r="B29" s="58" t="s">
        <v>2</v>
      </c>
      <c r="C29" s="105">
        <f>C30+C36+C37+C35</f>
        <v>13608835241.410002</v>
      </c>
      <c r="D29" s="105">
        <f t="shared" ref="D29:E29" si="10">D30+D36+D37+D35</f>
        <v>13608835241.410002</v>
      </c>
      <c r="E29" s="105">
        <f t="shared" si="10"/>
        <v>7669444192.2700005</v>
      </c>
      <c r="F29" s="105">
        <f t="shared" si="5"/>
        <v>-5939391049.1400013</v>
      </c>
      <c r="G29" s="105">
        <f t="shared" si="2"/>
        <v>-5939391049.1400013</v>
      </c>
      <c r="H29" s="107">
        <f t="shared" si="3"/>
        <v>56.35636008681206</v>
      </c>
      <c r="I29" s="107">
        <f t="shared" si="4"/>
        <v>56.35636008681206</v>
      </c>
      <c r="J29" s="105">
        <f t="shared" ref="J29" si="11">J30+J36+J37+J35</f>
        <v>7172524615.5300007</v>
      </c>
      <c r="K29" s="107">
        <f t="shared" si="0"/>
        <v>106.9280985897778</v>
      </c>
    </row>
    <row r="30" spans="1:11" ht="36" x14ac:dyDescent="0.25">
      <c r="A30" s="53" t="s">
        <v>179</v>
      </c>
      <c r="B30" s="54" t="s">
        <v>180</v>
      </c>
      <c r="C30" s="108">
        <f>C32+C33+C34+C31</f>
        <v>13608726999.900002</v>
      </c>
      <c r="D30" s="108">
        <f t="shared" ref="D30:E30" si="12">D32+D33+D34+D31</f>
        <v>13608726999.900002</v>
      </c>
      <c r="E30" s="108">
        <f t="shared" si="12"/>
        <v>7704335930.0299997</v>
      </c>
      <c r="F30" s="108">
        <f t="shared" si="5"/>
        <v>-5904391069.8700018</v>
      </c>
      <c r="G30" s="108">
        <f t="shared" si="2"/>
        <v>-5904391069.8700018</v>
      </c>
      <c r="H30" s="110">
        <f t="shared" si="3"/>
        <v>56.613200706330666</v>
      </c>
      <c r="I30" s="110">
        <f t="shared" si="4"/>
        <v>56.613200706330666</v>
      </c>
      <c r="J30" s="109">
        <f>J32+J33+J34+J31</f>
        <v>7255194897.6200008</v>
      </c>
      <c r="K30" s="110">
        <f t="shared" si="0"/>
        <v>106.19061291595813</v>
      </c>
    </row>
    <row r="31" spans="1:11" ht="24" x14ac:dyDescent="0.25">
      <c r="A31" s="98" t="s">
        <v>200</v>
      </c>
      <c r="B31" s="97" t="s">
        <v>197</v>
      </c>
      <c r="C31" s="126">
        <v>0</v>
      </c>
      <c r="D31" s="126">
        <v>0</v>
      </c>
      <c r="E31" s="111">
        <v>7196300</v>
      </c>
      <c r="F31" s="126"/>
      <c r="G31" s="126"/>
      <c r="H31" s="127"/>
      <c r="I31" s="127"/>
      <c r="J31" s="111">
        <v>25347000</v>
      </c>
      <c r="K31" s="127"/>
    </row>
    <row r="32" spans="1:11" ht="27.75" customHeight="1" x14ac:dyDescent="0.25">
      <c r="A32" s="55" t="s">
        <v>181</v>
      </c>
      <c r="B32" s="56" t="s">
        <v>182</v>
      </c>
      <c r="C32" s="111">
        <v>3657643243.77</v>
      </c>
      <c r="D32" s="111">
        <v>3657643243.77</v>
      </c>
      <c r="E32" s="111">
        <v>810734879</v>
      </c>
      <c r="F32" s="119">
        <f t="shared" si="5"/>
        <v>-2846908364.77</v>
      </c>
      <c r="G32" s="119">
        <f t="shared" si="2"/>
        <v>-2846908364.77</v>
      </c>
      <c r="H32" s="114">
        <f t="shared" si="3"/>
        <v>22.165499065030758</v>
      </c>
      <c r="I32" s="114">
        <f t="shared" si="4"/>
        <v>22.165499065030758</v>
      </c>
      <c r="J32" s="111">
        <v>1176758851.0899999</v>
      </c>
      <c r="K32" s="114">
        <f t="shared" si="0"/>
        <v>68.895583683015275</v>
      </c>
    </row>
    <row r="33" spans="1:11" ht="24" x14ac:dyDescent="0.25">
      <c r="A33" s="55" t="s">
        <v>183</v>
      </c>
      <c r="B33" s="56" t="s">
        <v>184</v>
      </c>
      <c r="C33" s="111">
        <v>7286842013</v>
      </c>
      <c r="D33" s="111">
        <v>7286842013</v>
      </c>
      <c r="E33" s="111">
        <v>5197191769.5299997</v>
      </c>
      <c r="F33" s="119">
        <f t="shared" si="5"/>
        <v>-2089650243.4700003</v>
      </c>
      <c r="G33" s="119">
        <f t="shared" si="2"/>
        <v>-2089650243.4700003</v>
      </c>
      <c r="H33" s="114">
        <f t="shared" si="3"/>
        <v>71.322964876389719</v>
      </c>
      <c r="I33" s="114">
        <f t="shared" si="4"/>
        <v>71.322964876389719</v>
      </c>
      <c r="J33" s="111">
        <v>5435517540.1400003</v>
      </c>
      <c r="K33" s="114">
        <f t="shared" si="0"/>
        <v>95.615398738942119</v>
      </c>
    </row>
    <row r="34" spans="1:11" x14ac:dyDescent="0.25">
      <c r="A34" s="55" t="s">
        <v>185</v>
      </c>
      <c r="B34" s="56" t="s">
        <v>51</v>
      </c>
      <c r="C34" s="111">
        <v>2664241743.1300001</v>
      </c>
      <c r="D34" s="111">
        <v>2664241743.1300001</v>
      </c>
      <c r="E34" s="111">
        <v>1689212981.5</v>
      </c>
      <c r="F34" s="119">
        <f t="shared" si="5"/>
        <v>-975028761.63000011</v>
      </c>
      <c r="G34" s="119">
        <f t="shared" si="2"/>
        <v>-975028761.63000011</v>
      </c>
      <c r="H34" s="114">
        <f t="shared" si="3"/>
        <v>63.403142220701106</v>
      </c>
      <c r="I34" s="114">
        <f t="shared" si="4"/>
        <v>63.403142220701106</v>
      </c>
      <c r="J34" s="111">
        <v>617571506.38999999</v>
      </c>
      <c r="K34" s="114">
        <f t="shared" si="0"/>
        <v>273.52508398165185</v>
      </c>
    </row>
    <row r="35" spans="1:11" x14ac:dyDescent="0.25">
      <c r="A35" s="95" t="s">
        <v>198</v>
      </c>
      <c r="B35" s="96" t="s">
        <v>199</v>
      </c>
      <c r="C35" s="123">
        <v>35000000</v>
      </c>
      <c r="D35" s="123">
        <v>35000000</v>
      </c>
      <c r="E35" s="123">
        <v>0</v>
      </c>
      <c r="F35" s="123">
        <f t="shared" si="5"/>
        <v>-35000000</v>
      </c>
      <c r="G35" s="123">
        <f t="shared" si="2"/>
        <v>-35000000</v>
      </c>
      <c r="H35" s="128">
        <f t="shared" si="3"/>
        <v>0</v>
      </c>
      <c r="I35" s="128">
        <f t="shared" si="4"/>
        <v>0</v>
      </c>
      <c r="J35" s="129">
        <v>0</v>
      </c>
      <c r="K35" s="128" t="e">
        <f t="shared" si="0"/>
        <v>#DIV/0!</v>
      </c>
    </row>
    <row r="36" spans="1:11" ht="74.25" customHeight="1" x14ac:dyDescent="0.25">
      <c r="A36" s="53" t="s">
        <v>186</v>
      </c>
      <c r="B36" s="54" t="s">
        <v>190</v>
      </c>
      <c r="C36" s="123">
        <v>9746692.0600000005</v>
      </c>
      <c r="D36" s="123">
        <v>9746692.0600000005</v>
      </c>
      <c r="E36" s="123">
        <v>9746692.0600000005</v>
      </c>
      <c r="F36" s="124">
        <f t="shared" si="5"/>
        <v>0</v>
      </c>
      <c r="G36" s="124">
        <f t="shared" si="2"/>
        <v>0</v>
      </c>
      <c r="H36" s="125"/>
      <c r="I36" s="125"/>
      <c r="J36" s="111">
        <v>636169.03</v>
      </c>
      <c r="K36" s="125">
        <f t="shared" si="0"/>
        <v>1532.0915669220803</v>
      </c>
    </row>
    <row r="37" spans="1:11" ht="48" x14ac:dyDescent="0.25">
      <c r="A37" s="53" t="s">
        <v>187</v>
      </c>
      <c r="B37" s="54" t="s">
        <v>188</v>
      </c>
      <c r="C37" s="123">
        <v>-44638450.549999997</v>
      </c>
      <c r="D37" s="123">
        <v>-44638450.549999997</v>
      </c>
      <c r="E37" s="123">
        <v>-44638429.82</v>
      </c>
      <c r="F37" s="124">
        <f t="shared" si="5"/>
        <v>20.729999996721745</v>
      </c>
      <c r="G37" s="124">
        <f t="shared" si="2"/>
        <v>20.729999996721745</v>
      </c>
      <c r="H37" s="125"/>
      <c r="I37" s="125"/>
      <c r="J37" s="111">
        <v>-83306451.120000005</v>
      </c>
      <c r="K37" s="125">
        <f t="shared" si="0"/>
        <v>53.58340106902395</v>
      </c>
    </row>
    <row r="38" spans="1:11" x14ac:dyDescent="0.25">
      <c r="A38" s="60"/>
      <c r="B38" s="14" t="s">
        <v>3</v>
      </c>
      <c r="C38" s="105">
        <f>C7+C29</f>
        <v>25979041241.410004</v>
      </c>
      <c r="D38" s="105">
        <f>D7+D29</f>
        <v>25979041241.410004</v>
      </c>
      <c r="E38" s="130">
        <f>E7+E29</f>
        <v>16071872954.43</v>
      </c>
      <c r="F38" s="130">
        <f t="shared" si="5"/>
        <v>-9907168286.9800034</v>
      </c>
      <c r="G38" s="130">
        <f t="shared" si="2"/>
        <v>-9907168286.9800034</v>
      </c>
      <c r="H38" s="131">
        <f t="shared" si="3"/>
        <v>61.864765543432753</v>
      </c>
      <c r="I38" s="131">
        <f t="shared" si="4"/>
        <v>61.864765543432753</v>
      </c>
      <c r="J38" s="130">
        <f>J7+J29</f>
        <v>13571225147.170002</v>
      </c>
      <c r="K38" s="131">
        <f t="shared" si="0"/>
        <v>118.42610213994907</v>
      </c>
    </row>
    <row r="40" spans="1:11" ht="23.25" customHeight="1" x14ac:dyDescent="0.25">
      <c r="B40" s="146" t="s">
        <v>211</v>
      </c>
      <c r="C40" s="146"/>
      <c r="D40" s="146"/>
      <c r="E40" s="146"/>
      <c r="F40" s="146"/>
      <c r="G40" s="146"/>
      <c r="H40" s="146"/>
      <c r="I40" s="146"/>
      <c r="J40" s="146"/>
      <c r="K40" s="146"/>
    </row>
    <row r="41" spans="1:11" ht="37.5" customHeight="1" x14ac:dyDescent="0.25">
      <c r="B41" s="145" t="s">
        <v>206</v>
      </c>
      <c r="C41" s="145"/>
      <c r="D41" s="145"/>
      <c r="E41" s="145"/>
      <c r="F41" s="145"/>
      <c r="G41" s="145"/>
      <c r="H41" s="145"/>
      <c r="I41" s="145"/>
      <c r="J41" s="145"/>
      <c r="K41" s="145"/>
    </row>
    <row r="42" spans="1:11" ht="16.5" customHeight="1" x14ac:dyDescent="0.25">
      <c r="B42" s="12"/>
      <c r="C42" s="12"/>
      <c r="D42" s="12"/>
      <c r="E42" s="12"/>
      <c r="F42" s="12"/>
      <c r="G42" s="12"/>
      <c r="H42" s="12"/>
      <c r="I42" s="29"/>
      <c r="J42" t="s">
        <v>134</v>
      </c>
      <c r="K42" s="12"/>
    </row>
    <row r="43" spans="1:11" ht="150" x14ac:dyDescent="0.25">
      <c r="A43" s="4" t="s">
        <v>65</v>
      </c>
      <c r="B43" s="4" t="s">
        <v>42</v>
      </c>
      <c r="C43" s="2" t="s">
        <v>195</v>
      </c>
      <c r="D43" s="85" t="s">
        <v>207</v>
      </c>
      <c r="E43" s="86" t="s">
        <v>196</v>
      </c>
      <c r="F43" s="3" t="s">
        <v>210</v>
      </c>
      <c r="G43" s="17" t="s">
        <v>201</v>
      </c>
      <c r="H43" s="3" t="s">
        <v>204</v>
      </c>
      <c r="I43" s="28" t="s">
        <v>214</v>
      </c>
      <c r="J43" s="17" t="s">
        <v>202</v>
      </c>
      <c r="K43" s="3" t="s">
        <v>63</v>
      </c>
    </row>
    <row r="44" spans="1:11" x14ac:dyDescent="0.25">
      <c r="A44" s="77">
        <v>1</v>
      </c>
      <c r="B44" s="4">
        <v>2</v>
      </c>
      <c r="C44" s="2">
        <v>3</v>
      </c>
      <c r="D44" s="85">
        <v>4</v>
      </c>
      <c r="E44" s="86">
        <v>5</v>
      </c>
      <c r="F44" s="17">
        <v>6</v>
      </c>
      <c r="G44" s="3">
        <v>7</v>
      </c>
      <c r="H44" s="3">
        <v>8</v>
      </c>
      <c r="I44" s="17">
        <v>9</v>
      </c>
      <c r="J44" s="3">
        <v>10</v>
      </c>
      <c r="K44" s="3">
        <v>11</v>
      </c>
    </row>
    <row r="45" spans="1:11" s="20" customFormat="1" ht="28.5" x14ac:dyDescent="0.25">
      <c r="A45" s="26" t="s">
        <v>66</v>
      </c>
      <c r="B45" s="6" t="s">
        <v>4</v>
      </c>
      <c r="C45" s="87">
        <f>SUM(C46:C51)</f>
        <v>2654760484.0699997</v>
      </c>
      <c r="D45" s="87">
        <f>SUM(D46:D51)</f>
        <v>2730485994.6999998</v>
      </c>
      <c r="E45" s="87">
        <f>SUM(E46:E51)</f>
        <v>1608646759.72</v>
      </c>
      <c r="F45" s="68">
        <f t="shared" ref="F45" si="13">E45-C45</f>
        <v>-1046113724.3499997</v>
      </c>
      <c r="G45" s="65">
        <f>E45-D45</f>
        <v>-1121839234.9799998</v>
      </c>
      <c r="H45" s="71">
        <f>SUM(E45/C45*100)</f>
        <v>60.594798264203177</v>
      </c>
      <c r="I45" s="71">
        <f>SUM(E45/D45*100)</f>
        <v>58.91430180716759</v>
      </c>
      <c r="J45" s="65">
        <f>SUM(J46:J51)</f>
        <v>1249003595.53</v>
      </c>
      <c r="K45" s="75">
        <f>SUM(E45/J45*100)</f>
        <v>128.79440583494795</v>
      </c>
    </row>
    <row r="46" spans="1:11" ht="60" x14ac:dyDescent="0.25">
      <c r="A46" s="24" t="s">
        <v>67</v>
      </c>
      <c r="B46" s="5" t="s">
        <v>5</v>
      </c>
      <c r="C46" s="69">
        <v>15566997.939999999</v>
      </c>
      <c r="D46" s="69">
        <v>15566997.939999999</v>
      </c>
      <c r="E46" s="69">
        <v>10603032.710000001</v>
      </c>
      <c r="F46" s="69">
        <f t="shared" ref="F46:F93" si="14">E46-C46</f>
        <v>-4963965.2299999986</v>
      </c>
      <c r="G46" s="66">
        <f t="shared" ref="G46:G92" si="15">E46-D46</f>
        <v>-4963965.2299999986</v>
      </c>
      <c r="H46" s="72">
        <f t="shared" ref="H46:H93" si="16">SUM(E46/C46*100)</f>
        <v>68.112250999629808</v>
      </c>
      <c r="I46" s="72">
        <f t="shared" ref="I46:I93" si="17">SUM(E46/D46*100)</f>
        <v>68.112250999629808</v>
      </c>
      <c r="J46" s="82">
        <v>5833248.5599999996</v>
      </c>
      <c r="K46" s="76">
        <f>SUM(E46/J46*100)</f>
        <v>181.76891659833541</v>
      </c>
    </row>
    <row r="47" spans="1:11" ht="75" x14ac:dyDescent="0.25">
      <c r="A47" s="24" t="s">
        <v>68</v>
      </c>
      <c r="B47" s="5" t="s">
        <v>6</v>
      </c>
      <c r="C47" s="69">
        <v>46052817.990000002</v>
      </c>
      <c r="D47" s="69">
        <v>46052817.990000002</v>
      </c>
      <c r="E47" s="69">
        <v>31195944.899999999</v>
      </c>
      <c r="F47" s="69">
        <f t="shared" si="14"/>
        <v>-14856873.090000004</v>
      </c>
      <c r="G47" s="66">
        <f t="shared" si="15"/>
        <v>-14856873.090000004</v>
      </c>
      <c r="H47" s="72">
        <f t="shared" si="16"/>
        <v>67.739491873817457</v>
      </c>
      <c r="I47" s="72">
        <f t="shared" si="17"/>
        <v>67.739491873817457</v>
      </c>
      <c r="J47" s="82">
        <v>26287539.190000001</v>
      </c>
      <c r="K47" s="76">
        <f t="shared" ref="K47:K93" si="18">SUM(E47/J47*100)</f>
        <v>118.67198627655189</v>
      </c>
    </row>
    <row r="48" spans="1:11" ht="75" x14ac:dyDescent="0.25">
      <c r="A48" s="24" t="s">
        <v>69</v>
      </c>
      <c r="B48" s="5" t="s">
        <v>7</v>
      </c>
      <c r="C48" s="69">
        <v>718082254.25999999</v>
      </c>
      <c r="D48" s="69">
        <v>718082254.25999999</v>
      </c>
      <c r="E48" s="69">
        <v>469249728.22000003</v>
      </c>
      <c r="F48" s="69">
        <f t="shared" si="14"/>
        <v>-248832526.03999996</v>
      </c>
      <c r="G48" s="66">
        <f t="shared" si="15"/>
        <v>-248832526.03999996</v>
      </c>
      <c r="H48" s="72">
        <f t="shared" si="16"/>
        <v>65.347629110201652</v>
      </c>
      <c r="I48" s="72">
        <f t="shared" si="17"/>
        <v>65.347629110201652</v>
      </c>
      <c r="J48" s="82">
        <v>378728713.86000001</v>
      </c>
      <c r="K48" s="76">
        <f t="shared" si="18"/>
        <v>123.90128106142535</v>
      </c>
    </row>
    <row r="49" spans="1:11" ht="60" x14ac:dyDescent="0.25">
      <c r="A49" s="24" t="s">
        <v>70</v>
      </c>
      <c r="B49" s="5" t="s">
        <v>8</v>
      </c>
      <c r="C49" s="69">
        <v>105520950.94</v>
      </c>
      <c r="D49" s="69">
        <v>105487960.94</v>
      </c>
      <c r="E49" s="69">
        <v>66288504.789999999</v>
      </c>
      <c r="F49" s="69">
        <f t="shared" si="14"/>
        <v>-39232446.149999999</v>
      </c>
      <c r="G49" s="66">
        <f t="shared" si="15"/>
        <v>-39199456.149999999</v>
      </c>
      <c r="H49" s="72">
        <f t="shared" si="16"/>
        <v>62.820230674088727</v>
      </c>
      <c r="I49" s="72">
        <f t="shared" si="17"/>
        <v>62.839876891452974</v>
      </c>
      <c r="J49" s="82">
        <v>57342959.140000001</v>
      </c>
      <c r="K49" s="76">
        <f t="shared" si="18"/>
        <v>115.60007677343593</v>
      </c>
    </row>
    <row r="50" spans="1:11" x14ac:dyDescent="0.25">
      <c r="A50" s="24" t="s">
        <v>71</v>
      </c>
      <c r="B50" s="5" t="s">
        <v>9</v>
      </c>
      <c r="C50" s="69">
        <v>20000000</v>
      </c>
      <c r="D50" s="69">
        <v>20000000</v>
      </c>
      <c r="E50" s="69">
        <v>0</v>
      </c>
      <c r="F50" s="69">
        <f t="shared" si="14"/>
        <v>-20000000</v>
      </c>
      <c r="G50" s="66">
        <f t="shared" si="15"/>
        <v>-20000000</v>
      </c>
      <c r="H50" s="72">
        <f t="shared" si="16"/>
        <v>0</v>
      </c>
      <c r="I50" s="72">
        <f t="shared" si="17"/>
        <v>0</v>
      </c>
      <c r="J50" s="82">
        <v>0</v>
      </c>
      <c r="K50" s="76">
        <v>0</v>
      </c>
    </row>
    <row r="51" spans="1:11" x14ac:dyDescent="0.25">
      <c r="A51" s="24" t="s">
        <v>72</v>
      </c>
      <c r="B51" s="5" t="s">
        <v>10</v>
      </c>
      <c r="C51" s="69">
        <v>1749537462.9400001</v>
      </c>
      <c r="D51" s="69">
        <v>1825295963.5699999</v>
      </c>
      <c r="E51" s="69">
        <v>1031309549.1</v>
      </c>
      <c r="F51" s="69">
        <f t="shared" si="14"/>
        <v>-718227913.84000003</v>
      </c>
      <c r="G51" s="66">
        <f t="shared" si="15"/>
        <v>-793986414.46999991</v>
      </c>
      <c r="H51" s="72">
        <f t="shared" si="16"/>
        <v>58.947554479167422</v>
      </c>
      <c r="I51" s="72">
        <f t="shared" si="17"/>
        <v>56.500949417699701</v>
      </c>
      <c r="J51" s="82">
        <v>780811134.77999997</v>
      </c>
      <c r="K51" s="76">
        <f t="shared" si="18"/>
        <v>132.08181891394005</v>
      </c>
    </row>
    <row r="52" spans="1:11" s="20" customFormat="1" x14ac:dyDescent="0.25">
      <c r="A52" s="25" t="s">
        <v>73</v>
      </c>
      <c r="B52" s="19" t="s">
        <v>11</v>
      </c>
      <c r="C52" s="61">
        <f>C53</f>
        <v>74000</v>
      </c>
      <c r="D52" s="61">
        <f>D53</f>
        <v>74000</v>
      </c>
      <c r="E52" s="61">
        <f>E53</f>
        <v>0</v>
      </c>
      <c r="F52" s="68">
        <f t="shared" si="14"/>
        <v>-74000</v>
      </c>
      <c r="G52" s="63">
        <f t="shared" si="15"/>
        <v>-74000</v>
      </c>
      <c r="H52" s="73">
        <f t="shared" si="16"/>
        <v>0</v>
      </c>
      <c r="I52" s="73">
        <f t="shared" si="17"/>
        <v>0</v>
      </c>
      <c r="J52" s="63">
        <f t="shared" ref="J52" si="19">J53</f>
        <v>628490</v>
      </c>
      <c r="K52" s="75">
        <v>0</v>
      </c>
    </row>
    <row r="53" spans="1:11" ht="22.5" customHeight="1" x14ac:dyDescent="0.25">
      <c r="A53" s="24" t="s">
        <v>74</v>
      </c>
      <c r="B53" s="18" t="s">
        <v>12</v>
      </c>
      <c r="C53" s="62">
        <v>74000</v>
      </c>
      <c r="D53" s="62">
        <v>74000</v>
      </c>
      <c r="E53" s="62">
        <v>0</v>
      </c>
      <c r="F53" s="69">
        <f t="shared" si="14"/>
        <v>-74000</v>
      </c>
      <c r="G53" s="67">
        <f t="shared" si="15"/>
        <v>-74000</v>
      </c>
      <c r="H53" s="74">
        <f t="shared" si="16"/>
        <v>0</v>
      </c>
      <c r="I53" s="74">
        <f t="shared" si="17"/>
        <v>0</v>
      </c>
      <c r="J53" s="82">
        <v>628490</v>
      </c>
      <c r="K53" s="76">
        <v>0</v>
      </c>
    </row>
    <row r="54" spans="1:11" s="20" customFormat="1" ht="57" x14ac:dyDescent="0.25">
      <c r="A54" s="25" t="s">
        <v>75</v>
      </c>
      <c r="B54" s="19" t="s">
        <v>13</v>
      </c>
      <c r="C54" s="61">
        <f>SUM(C55:C56)</f>
        <v>251084442.50999999</v>
      </c>
      <c r="D54" s="61">
        <f>SUM(D55:D56)</f>
        <v>250008912.34</v>
      </c>
      <c r="E54" s="61">
        <f>SUM(E55:E56)</f>
        <v>155334223.52000001</v>
      </c>
      <c r="F54" s="68">
        <f t="shared" si="14"/>
        <v>-95750218.98999998</v>
      </c>
      <c r="G54" s="63">
        <f t="shared" si="15"/>
        <v>-94674688.819999993</v>
      </c>
      <c r="H54" s="73">
        <f t="shared" si="16"/>
        <v>61.865331825094451</v>
      </c>
      <c r="I54" s="73">
        <f t="shared" si="17"/>
        <v>62.131474460699621</v>
      </c>
      <c r="J54" s="61">
        <f>J55+J56</f>
        <v>133410143.62</v>
      </c>
      <c r="K54" s="75">
        <f t="shared" si="18"/>
        <v>116.43359290763351</v>
      </c>
    </row>
    <row r="55" spans="1:11" ht="60" x14ac:dyDescent="0.25">
      <c r="A55" s="24" t="s">
        <v>76</v>
      </c>
      <c r="B55" s="18" t="s">
        <v>136</v>
      </c>
      <c r="C55" s="70">
        <v>21641967.600000001</v>
      </c>
      <c r="D55" s="70">
        <v>21641967.600000001</v>
      </c>
      <c r="E55" s="70">
        <v>8844385.4000000004</v>
      </c>
      <c r="F55" s="69">
        <f t="shared" si="14"/>
        <v>-12797582.200000001</v>
      </c>
      <c r="G55" s="67">
        <f t="shared" si="15"/>
        <v>-12797582.200000001</v>
      </c>
      <c r="H55" s="74">
        <f t="shared" si="16"/>
        <v>40.866826729747068</v>
      </c>
      <c r="I55" s="74">
        <f t="shared" si="17"/>
        <v>40.866826729747068</v>
      </c>
      <c r="J55" s="82">
        <v>12329945.59</v>
      </c>
      <c r="K55" s="76">
        <f t="shared" si="18"/>
        <v>71.730936162225191</v>
      </c>
    </row>
    <row r="56" spans="1:11" ht="45" x14ac:dyDescent="0.25">
      <c r="A56" s="24" t="s">
        <v>77</v>
      </c>
      <c r="B56" s="18" t="s">
        <v>14</v>
      </c>
      <c r="C56" s="70">
        <v>229442474.91</v>
      </c>
      <c r="D56" s="70">
        <v>228366944.74000001</v>
      </c>
      <c r="E56" s="70">
        <v>146489838.12</v>
      </c>
      <c r="F56" s="69">
        <f t="shared" si="14"/>
        <v>-82952636.789999992</v>
      </c>
      <c r="G56" s="67">
        <f t="shared" si="15"/>
        <v>-81877106.620000005</v>
      </c>
      <c r="H56" s="74">
        <f t="shared" si="16"/>
        <v>63.845998077496944</v>
      </c>
      <c r="I56" s="74">
        <f t="shared" si="17"/>
        <v>64.14669088242232</v>
      </c>
      <c r="J56" s="82">
        <v>121080198.03</v>
      </c>
      <c r="K56" s="76">
        <f t="shared" si="18"/>
        <v>120.98579330346344</v>
      </c>
    </row>
    <row r="57" spans="1:11" s="20" customFormat="1" x14ac:dyDescent="0.25">
      <c r="A57" s="25" t="s">
        <v>78</v>
      </c>
      <c r="B57" s="19" t="s">
        <v>15</v>
      </c>
      <c r="C57" s="61">
        <f>SUM(C58:C62)</f>
        <v>878464872.31999993</v>
      </c>
      <c r="D57" s="61">
        <f>SUM(D58:D62)</f>
        <v>885874372.31999993</v>
      </c>
      <c r="E57" s="61">
        <f>SUM(E58:E62)</f>
        <v>573116587.20000005</v>
      </c>
      <c r="F57" s="68">
        <f t="shared" si="14"/>
        <v>-305348285.11999989</v>
      </c>
      <c r="G57" s="63">
        <f t="shared" si="15"/>
        <v>-312757785.11999989</v>
      </c>
      <c r="H57" s="73">
        <f t="shared" si="16"/>
        <v>65.240694905240318</v>
      </c>
      <c r="I57" s="73">
        <f t="shared" si="17"/>
        <v>64.695018290130207</v>
      </c>
      <c r="J57" s="61">
        <f>J58+J59+J60+J61+J62</f>
        <v>520172482.31999993</v>
      </c>
      <c r="K57" s="75">
        <f t="shared" si="18"/>
        <v>110.17818256049729</v>
      </c>
    </row>
    <row r="58" spans="1:11" x14ac:dyDescent="0.25">
      <c r="A58" s="24" t="s">
        <v>79</v>
      </c>
      <c r="B58" s="18" t="s">
        <v>50</v>
      </c>
      <c r="C58" s="70">
        <v>7565000</v>
      </c>
      <c r="D58" s="70">
        <v>7812500</v>
      </c>
      <c r="E58" s="70">
        <v>1080000</v>
      </c>
      <c r="F58" s="69">
        <f t="shared" si="14"/>
        <v>-6485000</v>
      </c>
      <c r="G58" s="67">
        <f t="shared" si="15"/>
        <v>-6732500</v>
      </c>
      <c r="H58" s="74">
        <f t="shared" si="16"/>
        <v>14.27627230667548</v>
      </c>
      <c r="I58" s="74">
        <f t="shared" si="17"/>
        <v>13.824</v>
      </c>
      <c r="J58" s="82">
        <v>441000</v>
      </c>
      <c r="K58" s="76">
        <v>0</v>
      </c>
    </row>
    <row r="59" spans="1:11" x14ac:dyDescent="0.25">
      <c r="A59" s="24" t="s">
        <v>80</v>
      </c>
      <c r="B59" s="18" t="s">
        <v>16</v>
      </c>
      <c r="C59" s="70">
        <v>29052276.739999998</v>
      </c>
      <c r="D59" s="70">
        <v>34292276.740000002</v>
      </c>
      <c r="E59" s="70">
        <v>10605033.49</v>
      </c>
      <c r="F59" s="69">
        <f t="shared" si="14"/>
        <v>-18447243.25</v>
      </c>
      <c r="G59" s="67">
        <f t="shared" si="15"/>
        <v>-23687243.25</v>
      </c>
      <c r="H59" s="74">
        <f t="shared" si="16"/>
        <v>36.50327850346644</v>
      </c>
      <c r="I59" s="74">
        <f t="shared" si="17"/>
        <v>30.925428400120857</v>
      </c>
      <c r="J59" s="82">
        <v>1734895.78</v>
      </c>
      <c r="K59" s="76">
        <f t="shared" si="18"/>
        <v>611.27784229205974</v>
      </c>
    </row>
    <row r="60" spans="1:11" x14ac:dyDescent="0.25">
      <c r="A60" s="24" t="s">
        <v>81</v>
      </c>
      <c r="B60" s="18" t="s">
        <v>17</v>
      </c>
      <c r="C60" s="70">
        <v>796340602.80999994</v>
      </c>
      <c r="D60" s="70">
        <v>807833602.80999994</v>
      </c>
      <c r="E60" s="70">
        <v>541845883.58000004</v>
      </c>
      <c r="F60" s="69">
        <f t="shared" si="14"/>
        <v>-254494719.2299999</v>
      </c>
      <c r="G60" s="67">
        <f t="shared" si="15"/>
        <v>-265987719.2299999</v>
      </c>
      <c r="H60" s="74">
        <f t="shared" si="16"/>
        <v>68.041976218218764</v>
      </c>
      <c r="I60" s="74">
        <f t="shared" si="17"/>
        <v>67.073947121687212</v>
      </c>
      <c r="J60" s="82">
        <v>505868223.02999997</v>
      </c>
      <c r="K60" s="76">
        <f t="shared" si="18"/>
        <v>107.11206178053736</v>
      </c>
    </row>
    <row r="61" spans="1:11" x14ac:dyDescent="0.25">
      <c r="A61" s="24" t="s">
        <v>82</v>
      </c>
      <c r="B61" s="18" t="s">
        <v>18</v>
      </c>
      <c r="C61" s="70">
        <v>18539576</v>
      </c>
      <c r="D61" s="70">
        <v>18539576</v>
      </c>
      <c r="E61" s="70">
        <v>6001827.9900000002</v>
      </c>
      <c r="F61" s="69">
        <f t="shared" si="14"/>
        <v>-12537748.01</v>
      </c>
      <c r="G61" s="67">
        <f t="shared" si="15"/>
        <v>-12537748.01</v>
      </c>
      <c r="H61" s="74">
        <f t="shared" si="16"/>
        <v>32.373059610424747</v>
      </c>
      <c r="I61" s="74">
        <f t="shared" si="17"/>
        <v>32.373059610424747</v>
      </c>
      <c r="J61" s="82">
        <v>5843099.75</v>
      </c>
      <c r="K61" s="76">
        <f t="shared" si="18"/>
        <v>102.71650744966317</v>
      </c>
    </row>
    <row r="62" spans="1:11" ht="30" x14ac:dyDescent="0.25">
      <c r="A62" s="24" t="s">
        <v>83</v>
      </c>
      <c r="B62" s="18" t="s">
        <v>19</v>
      </c>
      <c r="C62" s="70">
        <v>26967416.77</v>
      </c>
      <c r="D62" s="70">
        <v>17396416.77</v>
      </c>
      <c r="E62" s="70">
        <v>13583842.140000001</v>
      </c>
      <c r="F62" s="69">
        <f t="shared" si="14"/>
        <v>-13383574.629999999</v>
      </c>
      <c r="G62" s="67">
        <f t="shared" si="15"/>
        <v>-3812574.629999999</v>
      </c>
      <c r="H62" s="74">
        <f t="shared" si="16"/>
        <v>50.371313855731984</v>
      </c>
      <c r="I62" s="74">
        <f t="shared" si="17"/>
        <v>78.084138357878629</v>
      </c>
      <c r="J62" s="82">
        <v>6285263.7599999998</v>
      </c>
      <c r="K62" s="76">
        <f t="shared" si="18"/>
        <v>216.12206995112646</v>
      </c>
    </row>
    <row r="63" spans="1:11" s="20" customFormat="1" ht="28.5" x14ac:dyDescent="0.25">
      <c r="A63" s="25" t="s">
        <v>84</v>
      </c>
      <c r="B63" s="19" t="s">
        <v>39</v>
      </c>
      <c r="C63" s="61">
        <f>SUM(C64:C68)</f>
        <v>8974216052.5</v>
      </c>
      <c r="D63" s="61">
        <f>SUM(D64:D68)</f>
        <v>8780785835.1399994</v>
      </c>
      <c r="E63" s="61">
        <f>SUM(E64:E68)</f>
        <v>3714105457.1399999</v>
      </c>
      <c r="F63" s="68">
        <f t="shared" si="14"/>
        <v>-5260110595.3600006</v>
      </c>
      <c r="G63" s="63">
        <f t="shared" si="15"/>
        <v>-5066680378</v>
      </c>
      <c r="H63" s="73">
        <f t="shared" si="16"/>
        <v>41.386405624871706</v>
      </c>
      <c r="I63" s="73">
        <f t="shared" si="17"/>
        <v>42.29809867673174</v>
      </c>
      <c r="J63" s="61">
        <f t="shared" ref="J63" si="20">SUM(J64:J68)</f>
        <v>2044378953.4900002</v>
      </c>
      <c r="K63" s="75">
        <f t="shared" si="18"/>
        <v>181.67402138432195</v>
      </c>
    </row>
    <row r="64" spans="1:11" x14ac:dyDescent="0.25">
      <c r="A64" s="24" t="s">
        <v>85</v>
      </c>
      <c r="B64" s="18" t="s">
        <v>40</v>
      </c>
      <c r="C64" s="70">
        <v>153764799.59999999</v>
      </c>
      <c r="D64" s="70">
        <v>149474677.69999999</v>
      </c>
      <c r="E64" s="70">
        <v>24520016</v>
      </c>
      <c r="F64" s="69">
        <f t="shared" si="14"/>
        <v>-129244783.59999999</v>
      </c>
      <c r="G64" s="67">
        <f t="shared" si="15"/>
        <v>-124954661.69999999</v>
      </c>
      <c r="H64" s="74">
        <f t="shared" si="16"/>
        <v>15.9464429204771</v>
      </c>
      <c r="I64" s="74">
        <f t="shared" si="17"/>
        <v>16.404127024921493</v>
      </c>
      <c r="J64" s="82">
        <v>0</v>
      </c>
      <c r="K64" s="76">
        <v>0</v>
      </c>
    </row>
    <row r="65" spans="1:13" x14ac:dyDescent="0.25">
      <c r="A65" s="24" t="s">
        <v>86</v>
      </c>
      <c r="B65" s="18" t="s">
        <v>43</v>
      </c>
      <c r="C65" s="70">
        <v>1784595162.05</v>
      </c>
      <c r="D65" s="70">
        <v>1791162481.3399999</v>
      </c>
      <c r="E65" s="70">
        <v>529010859.73000002</v>
      </c>
      <c r="F65" s="69">
        <f t="shared" si="14"/>
        <v>-1255584302.3199999</v>
      </c>
      <c r="G65" s="67">
        <f t="shared" si="15"/>
        <v>-1262151621.6099999</v>
      </c>
      <c r="H65" s="74">
        <f t="shared" si="16"/>
        <v>29.643185803681927</v>
      </c>
      <c r="I65" s="74">
        <f t="shared" si="17"/>
        <v>29.534498697976176</v>
      </c>
      <c r="J65" s="82">
        <v>434248956.93000001</v>
      </c>
      <c r="K65" s="76">
        <v>0</v>
      </c>
    </row>
    <row r="66" spans="1:13" x14ac:dyDescent="0.25">
      <c r="A66" s="24" t="s">
        <v>87</v>
      </c>
      <c r="B66" s="18" t="s">
        <v>46</v>
      </c>
      <c r="C66" s="70">
        <v>6376736835.8000002</v>
      </c>
      <c r="D66" s="70">
        <v>6184577396.4200001</v>
      </c>
      <c r="E66" s="70">
        <v>2665130463.79</v>
      </c>
      <c r="F66" s="69">
        <f t="shared" si="14"/>
        <v>-3711606372.0100002</v>
      </c>
      <c r="G66" s="67">
        <f t="shared" si="15"/>
        <v>-3519446932.6300001</v>
      </c>
      <c r="H66" s="74">
        <f t="shared" si="16"/>
        <v>41.794581341785033</v>
      </c>
      <c r="I66" s="74">
        <f t="shared" si="17"/>
        <v>43.093170203233861</v>
      </c>
      <c r="J66" s="82">
        <v>1213610428.71</v>
      </c>
      <c r="K66" s="76">
        <f t="shared" si="18"/>
        <v>219.60345764520866</v>
      </c>
    </row>
    <row r="67" spans="1:13" ht="45" x14ac:dyDescent="0.25">
      <c r="A67" s="24" t="s">
        <v>88</v>
      </c>
      <c r="B67" s="18" t="s">
        <v>41</v>
      </c>
      <c r="C67" s="70">
        <v>5000000</v>
      </c>
      <c r="D67" s="70">
        <v>5000000</v>
      </c>
      <c r="E67" s="70">
        <v>595000</v>
      </c>
      <c r="F67" s="69">
        <f t="shared" si="14"/>
        <v>-4405000</v>
      </c>
      <c r="G67" s="67">
        <f t="shared" si="15"/>
        <v>-4405000</v>
      </c>
      <c r="H67" s="74">
        <f t="shared" si="16"/>
        <v>11.899999999999999</v>
      </c>
      <c r="I67" s="74">
        <f t="shared" si="17"/>
        <v>11.899999999999999</v>
      </c>
      <c r="J67" s="82">
        <v>0</v>
      </c>
      <c r="K67" s="76">
        <v>0</v>
      </c>
    </row>
    <row r="68" spans="1:13" ht="30" x14ac:dyDescent="0.25">
      <c r="A68" s="24" t="s">
        <v>89</v>
      </c>
      <c r="B68" s="18" t="s">
        <v>47</v>
      </c>
      <c r="C68" s="70">
        <v>654119255.04999995</v>
      </c>
      <c r="D68" s="70">
        <v>650571279.67999995</v>
      </c>
      <c r="E68" s="70">
        <v>494849117.62</v>
      </c>
      <c r="F68" s="69">
        <f t="shared" si="14"/>
        <v>-159270137.42999995</v>
      </c>
      <c r="G68" s="67">
        <f t="shared" si="15"/>
        <v>-155722162.05999994</v>
      </c>
      <c r="H68" s="74">
        <f t="shared" si="16"/>
        <v>75.651207910425214</v>
      </c>
      <c r="I68" s="74">
        <f t="shared" si="17"/>
        <v>76.063781644865131</v>
      </c>
      <c r="J68" s="82">
        <v>396519567.85000002</v>
      </c>
      <c r="K68" s="76">
        <f t="shared" si="18"/>
        <v>124.79815821023925</v>
      </c>
    </row>
    <row r="69" spans="1:13" s="20" customFormat="1" x14ac:dyDescent="0.25">
      <c r="A69" s="25" t="s">
        <v>90</v>
      </c>
      <c r="B69" s="19" t="s">
        <v>20</v>
      </c>
      <c r="C69" s="61">
        <f>SUM(C70:C71)</f>
        <v>29965215.699999999</v>
      </c>
      <c r="D69" s="61">
        <f>SUM(D70:D71)</f>
        <v>28117715.699999999</v>
      </c>
      <c r="E69" s="61">
        <f>SUM(E70:E71)</f>
        <v>17067601.940000001</v>
      </c>
      <c r="F69" s="68">
        <f t="shared" si="14"/>
        <v>-12897613.759999998</v>
      </c>
      <c r="G69" s="63">
        <f t="shared" si="15"/>
        <v>-11050113.759999998</v>
      </c>
      <c r="H69" s="73">
        <f t="shared" si="16"/>
        <v>56.958047994294937</v>
      </c>
      <c r="I69" s="73">
        <f t="shared" si="17"/>
        <v>60.700528172706434</v>
      </c>
      <c r="J69" s="61">
        <f>SUM(J70:J71)</f>
        <v>16471684.4</v>
      </c>
      <c r="K69" s="75">
        <f t="shared" si="18"/>
        <v>103.61783000164817</v>
      </c>
    </row>
    <row r="70" spans="1:13" ht="30" x14ac:dyDescent="0.25">
      <c r="A70" s="24" t="s">
        <v>91</v>
      </c>
      <c r="B70" s="18" t="s">
        <v>48</v>
      </c>
      <c r="C70" s="70">
        <v>28664865.699999999</v>
      </c>
      <c r="D70" s="70">
        <v>26817365.699999999</v>
      </c>
      <c r="E70" s="70">
        <v>15812525</v>
      </c>
      <c r="F70" s="69">
        <f t="shared" si="14"/>
        <v>-12852340.699999999</v>
      </c>
      <c r="G70" s="67">
        <f t="shared" si="15"/>
        <v>-11004840.699999999</v>
      </c>
      <c r="H70" s="74">
        <f t="shared" si="16"/>
        <v>55.163436541061486</v>
      </c>
      <c r="I70" s="74">
        <f t="shared" si="17"/>
        <v>58.963751984036229</v>
      </c>
      <c r="J70" s="82">
        <v>15833500</v>
      </c>
      <c r="K70" s="76">
        <f t="shared" si="18"/>
        <v>99.867527710234626</v>
      </c>
    </row>
    <row r="71" spans="1:13" ht="30" x14ac:dyDescent="0.25">
      <c r="A71" s="24" t="s">
        <v>92</v>
      </c>
      <c r="B71" s="18" t="s">
        <v>60</v>
      </c>
      <c r="C71" s="70">
        <v>1300350</v>
      </c>
      <c r="D71" s="70">
        <v>1300350</v>
      </c>
      <c r="E71" s="70">
        <v>1255076.94</v>
      </c>
      <c r="F71" s="69">
        <f t="shared" si="14"/>
        <v>-45273.060000000056</v>
      </c>
      <c r="G71" s="67">
        <f t="shared" si="15"/>
        <v>-45273.060000000056</v>
      </c>
      <c r="H71" s="74">
        <f t="shared" si="16"/>
        <v>96.518394278463475</v>
      </c>
      <c r="I71" s="74">
        <f t="shared" si="17"/>
        <v>96.518394278463475</v>
      </c>
      <c r="J71" s="82">
        <v>638184.4</v>
      </c>
      <c r="K71" s="76">
        <v>0</v>
      </c>
    </row>
    <row r="72" spans="1:13" s="20" customFormat="1" x14ac:dyDescent="0.25">
      <c r="A72" s="25" t="s">
        <v>93</v>
      </c>
      <c r="B72" s="19" t="s">
        <v>21</v>
      </c>
      <c r="C72" s="61">
        <f>SUM(C73:C78)</f>
        <v>12126533298.99</v>
      </c>
      <c r="D72" s="61">
        <f>SUM(D73:D78)</f>
        <v>12146055287.27</v>
      </c>
      <c r="E72" s="61">
        <f>SUM(E73:E78)</f>
        <v>8068927483.8800001</v>
      </c>
      <c r="F72" s="68">
        <f t="shared" si="14"/>
        <v>-4057605815.1099997</v>
      </c>
      <c r="G72" s="63">
        <f t="shared" si="15"/>
        <v>-4077127803.3900003</v>
      </c>
      <c r="H72" s="73">
        <f t="shared" si="16"/>
        <v>66.539441115887982</v>
      </c>
      <c r="I72" s="73">
        <f t="shared" si="17"/>
        <v>66.432494279330811</v>
      </c>
      <c r="J72" s="63">
        <f t="shared" ref="J72" si="21">J73+J74+J76+J77+J78+J75</f>
        <v>7575684306.0200005</v>
      </c>
      <c r="K72" s="75">
        <f t="shared" si="18"/>
        <v>106.5108729183454</v>
      </c>
    </row>
    <row r="73" spans="1:13" x14ac:dyDescent="0.25">
      <c r="A73" s="24" t="s">
        <v>94</v>
      </c>
      <c r="B73" s="18" t="s">
        <v>22</v>
      </c>
      <c r="C73" s="70">
        <v>4145044977.3499999</v>
      </c>
      <c r="D73" s="70">
        <v>4141867025.5300002</v>
      </c>
      <c r="E73" s="70">
        <v>2854373991.4499998</v>
      </c>
      <c r="F73" s="69">
        <f t="shared" si="14"/>
        <v>-1290670985.9000001</v>
      </c>
      <c r="G73" s="67">
        <f t="shared" si="15"/>
        <v>-1287493034.0800004</v>
      </c>
      <c r="H73" s="74">
        <f t="shared" si="16"/>
        <v>68.862316501927353</v>
      </c>
      <c r="I73" s="74">
        <f t="shared" si="17"/>
        <v>68.915152849088614</v>
      </c>
      <c r="J73" s="82">
        <v>2896739346.3099999</v>
      </c>
      <c r="K73" s="76">
        <f t="shared" si="18"/>
        <v>98.537481292061472</v>
      </c>
      <c r="M73" s="1"/>
    </row>
    <row r="74" spans="1:13" x14ac:dyDescent="0.25">
      <c r="A74" s="24" t="s">
        <v>95</v>
      </c>
      <c r="B74" s="18" t="s">
        <v>23</v>
      </c>
      <c r="C74" s="70">
        <v>6924551835.1400003</v>
      </c>
      <c r="D74" s="70">
        <v>6943915786.96</v>
      </c>
      <c r="E74" s="70">
        <v>4545717586.6199999</v>
      </c>
      <c r="F74" s="69">
        <f t="shared" si="14"/>
        <v>-2378834248.5200005</v>
      </c>
      <c r="G74" s="67">
        <f t="shared" si="15"/>
        <v>-2398198200.3400002</v>
      </c>
      <c r="H74" s="74">
        <f t="shared" si="16"/>
        <v>65.646379648020854</v>
      </c>
      <c r="I74" s="74">
        <f t="shared" si="17"/>
        <v>65.463316752147492</v>
      </c>
      <c r="J74" s="82">
        <v>4140267595.9400001</v>
      </c>
      <c r="K74" s="76">
        <f t="shared" si="18"/>
        <v>109.79284505855587</v>
      </c>
    </row>
    <row r="75" spans="1:13" x14ac:dyDescent="0.25">
      <c r="A75" s="24" t="s">
        <v>96</v>
      </c>
      <c r="B75" s="18" t="s">
        <v>49</v>
      </c>
      <c r="C75" s="70">
        <v>888959298.07000005</v>
      </c>
      <c r="D75" s="70">
        <v>890412930.10000002</v>
      </c>
      <c r="E75" s="70">
        <v>556156868.71000004</v>
      </c>
      <c r="F75" s="69">
        <f t="shared" si="14"/>
        <v>-332802429.36000001</v>
      </c>
      <c r="G75" s="67">
        <f t="shared" si="15"/>
        <v>-334256061.38999999</v>
      </c>
      <c r="H75" s="74">
        <f t="shared" si="16"/>
        <v>62.56269211846481</v>
      </c>
      <c r="I75" s="74">
        <f t="shared" si="17"/>
        <v>62.460556210424691</v>
      </c>
      <c r="J75" s="82">
        <v>441288465.93000001</v>
      </c>
      <c r="K75" s="76">
        <f t="shared" si="18"/>
        <v>126.03023003058075</v>
      </c>
    </row>
    <row r="76" spans="1:13" ht="45" x14ac:dyDescent="0.25">
      <c r="A76" s="24" t="s">
        <v>97</v>
      </c>
      <c r="B76" s="18" t="s">
        <v>24</v>
      </c>
      <c r="C76" s="70">
        <v>2633155</v>
      </c>
      <c r="D76" s="70">
        <v>3776645</v>
      </c>
      <c r="E76" s="70">
        <v>679151</v>
      </c>
      <c r="F76" s="69">
        <f t="shared" si="14"/>
        <v>-1954004</v>
      </c>
      <c r="G76" s="67">
        <f t="shared" si="15"/>
        <v>-3097494</v>
      </c>
      <c r="H76" s="74">
        <f t="shared" si="16"/>
        <v>25.792290996921945</v>
      </c>
      <c r="I76" s="74">
        <f t="shared" si="17"/>
        <v>17.982918701651862</v>
      </c>
      <c r="J76" s="82">
        <v>1052961</v>
      </c>
      <c r="K76" s="76">
        <f t="shared" si="18"/>
        <v>64.499159987881796</v>
      </c>
    </row>
    <row r="77" spans="1:13" x14ac:dyDescent="0.25">
      <c r="A77" s="24" t="s">
        <v>98</v>
      </c>
      <c r="B77" s="18" t="s">
        <v>45</v>
      </c>
      <c r="C77" s="70">
        <v>21482827.120000001</v>
      </c>
      <c r="D77" s="70">
        <v>22250193.370000001</v>
      </c>
      <c r="E77" s="70">
        <v>5693953.3499999996</v>
      </c>
      <c r="F77" s="69">
        <f t="shared" si="14"/>
        <v>-15788873.770000001</v>
      </c>
      <c r="G77" s="67">
        <f t="shared" si="15"/>
        <v>-16556240.020000001</v>
      </c>
      <c r="H77" s="74">
        <f t="shared" si="16"/>
        <v>26.504674260023553</v>
      </c>
      <c r="I77" s="74">
        <f t="shared" si="17"/>
        <v>25.590579170773285</v>
      </c>
      <c r="J77" s="82">
        <v>6228681.4500000002</v>
      </c>
      <c r="K77" s="76">
        <f t="shared" si="18"/>
        <v>91.415067469857519</v>
      </c>
    </row>
    <row r="78" spans="1:13" x14ac:dyDescent="0.25">
      <c r="A78" s="24" t="s">
        <v>99</v>
      </c>
      <c r="B78" s="18" t="s">
        <v>25</v>
      </c>
      <c r="C78" s="70">
        <v>143861206.31</v>
      </c>
      <c r="D78" s="70">
        <v>143832706.31</v>
      </c>
      <c r="E78" s="70">
        <v>106305932.75</v>
      </c>
      <c r="F78" s="69">
        <f t="shared" si="14"/>
        <v>-37555273.560000002</v>
      </c>
      <c r="G78" s="67">
        <f t="shared" si="15"/>
        <v>-37526773.560000002</v>
      </c>
      <c r="H78" s="74">
        <f t="shared" si="16"/>
        <v>73.894787536346769</v>
      </c>
      <c r="I78" s="74">
        <f t="shared" si="17"/>
        <v>73.90942955691925</v>
      </c>
      <c r="J78" s="82">
        <v>90107255.390000001</v>
      </c>
      <c r="K78" s="76">
        <f t="shared" si="18"/>
        <v>117.97710660466716</v>
      </c>
    </row>
    <row r="79" spans="1:13" s="20" customFormat="1" x14ac:dyDescent="0.25">
      <c r="A79" s="25" t="s">
        <v>100</v>
      </c>
      <c r="B79" s="19" t="s">
        <v>26</v>
      </c>
      <c r="C79" s="61">
        <f>SUM(C80:C81)</f>
        <v>666994595.63</v>
      </c>
      <c r="D79" s="61">
        <f>SUM(D80:D81)</f>
        <v>672599032.35000002</v>
      </c>
      <c r="E79" s="61">
        <f>SUM(E80:E81)</f>
        <v>437666040.31999999</v>
      </c>
      <c r="F79" s="68">
        <f t="shared" si="14"/>
        <v>-229328555.31</v>
      </c>
      <c r="G79" s="63">
        <f t="shared" si="15"/>
        <v>-234932992.03000003</v>
      </c>
      <c r="H79" s="73">
        <f t="shared" si="16"/>
        <v>65.617629166336627</v>
      </c>
      <c r="I79" s="73">
        <f t="shared" si="17"/>
        <v>65.070869755913051</v>
      </c>
      <c r="J79" s="61">
        <f>J80+J81</f>
        <v>304861846.56999999</v>
      </c>
      <c r="K79" s="75">
        <f t="shared" si="18"/>
        <v>143.56209058108772</v>
      </c>
    </row>
    <row r="80" spans="1:13" x14ac:dyDescent="0.25">
      <c r="A80" s="24" t="s">
        <v>101</v>
      </c>
      <c r="B80" s="18" t="s">
        <v>27</v>
      </c>
      <c r="C80" s="70">
        <v>651263408.75</v>
      </c>
      <c r="D80" s="70">
        <v>656717845.47000003</v>
      </c>
      <c r="E80" s="70">
        <v>429348602.81999999</v>
      </c>
      <c r="F80" s="69">
        <f t="shared" si="14"/>
        <v>-221914805.93000001</v>
      </c>
      <c r="G80" s="67">
        <f t="shared" si="15"/>
        <v>-227369242.65000004</v>
      </c>
      <c r="H80" s="74">
        <f t="shared" si="16"/>
        <v>65.925491445015865</v>
      </c>
      <c r="I80" s="74">
        <f t="shared" si="17"/>
        <v>65.377940584624085</v>
      </c>
      <c r="J80" s="82">
        <v>298560798.79000002</v>
      </c>
      <c r="K80" s="76">
        <f t="shared" si="18"/>
        <v>143.80608725594709</v>
      </c>
    </row>
    <row r="81" spans="1:13" ht="30" x14ac:dyDescent="0.25">
      <c r="A81" s="24" t="s">
        <v>102</v>
      </c>
      <c r="B81" s="18" t="s">
        <v>28</v>
      </c>
      <c r="C81" s="70">
        <v>15731186.880000001</v>
      </c>
      <c r="D81" s="70">
        <v>15881186.880000001</v>
      </c>
      <c r="E81" s="70">
        <v>8317437.5</v>
      </c>
      <c r="F81" s="69">
        <f t="shared" si="14"/>
        <v>-7413749.3800000008</v>
      </c>
      <c r="G81" s="67">
        <f t="shared" si="15"/>
        <v>-7563749.3800000008</v>
      </c>
      <c r="H81" s="74">
        <f t="shared" si="16"/>
        <v>52.872282069031016</v>
      </c>
      <c r="I81" s="74">
        <f t="shared" si="17"/>
        <v>52.372896074125151</v>
      </c>
      <c r="J81" s="82">
        <v>6301047.7800000003</v>
      </c>
      <c r="K81" s="76">
        <f t="shared" si="18"/>
        <v>132.00086383093574</v>
      </c>
    </row>
    <row r="82" spans="1:13" s="20" customFormat="1" x14ac:dyDescent="0.25">
      <c r="A82" s="25" t="s">
        <v>103</v>
      </c>
      <c r="B82" s="19" t="s">
        <v>29</v>
      </c>
      <c r="C82" s="61">
        <f>SUM(C83:C85)</f>
        <v>234621793.89999998</v>
      </c>
      <c r="D82" s="61">
        <f>SUM(D83:D85)</f>
        <v>238911915.80000001</v>
      </c>
      <c r="E82" s="61">
        <f>SUM(E83:E85)</f>
        <v>196630446.64000002</v>
      </c>
      <c r="F82" s="68">
        <f t="shared" si="14"/>
        <v>-37991347.259999961</v>
      </c>
      <c r="G82" s="63">
        <f t="shared" si="15"/>
        <v>-42281469.159999996</v>
      </c>
      <c r="H82" s="73">
        <f t="shared" si="16"/>
        <v>83.807409095084935</v>
      </c>
      <c r="I82" s="73">
        <f t="shared" si="17"/>
        <v>82.302486245434906</v>
      </c>
      <c r="J82" s="61">
        <f>J83+J85</f>
        <v>269575151.61000001</v>
      </c>
      <c r="K82" s="75">
        <f t="shared" si="18"/>
        <v>72.940864714589637</v>
      </c>
    </row>
    <row r="83" spans="1:13" x14ac:dyDescent="0.25">
      <c r="A83" s="24" t="s">
        <v>104</v>
      </c>
      <c r="B83" s="18" t="s">
        <v>30</v>
      </c>
      <c r="C83" s="70">
        <v>30432660</v>
      </c>
      <c r="D83" s="70">
        <v>30432660</v>
      </c>
      <c r="E83" s="70">
        <v>23208512.07</v>
      </c>
      <c r="F83" s="69">
        <f t="shared" si="14"/>
        <v>-7224147.9299999997</v>
      </c>
      <c r="G83" s="67">
        <f t="shared" si="15"/>
        <v>-7224147.9299999997</v>
      </c>
      <c r="H83" s="74">
        <f t="shared" si="16"/>
        <v>76.26185837846576</v>
      </c>
      <c r="I83" s="74">
        <f t="shared" si="17"/>
        <v>76.26185837846576</v>
      </c>
      <c r="J83" s="82">
        <v>21560004.899999999</v>
      </c>
      <c r="K83" s="76">
        <f t="shared" si="18"/>
        <v>107.64613541437554</v>
      </c>
      <c r="M83" s="1"/>
    </row>
    <row r="84" spans="1:13" x14ac:dyDescent="0.25">
      <c r="A84" s="99" t="s">
        <v>209</v>
      </c>
      <c r="B84" s="100" t="s">
        <v>208</v>
      </c>
      <c r="C84" s="70">
        <v>38282382.299999997</v>
      </c>
      <c r="D84" s="70">
        <v>42572504.200000003</v>
      </c>
      <c r="E84" s="70">
        <v>23420837.800000001</v>
      </c>
      <c r="F84" s="101"/>
      <c r="G84" s="102"/>
      <c r="H84" s="103"/>
      <c r="I84" s="103"/>
      <c r="J84" s="82">
        <v>0</v>
      </c>
      <c r="K84" s="104"/>
      <c r="M84" s="1"/>
    </row>
    <row r="85" spans="1:13" x14ac:dyDescent="0.25">
      <c r="A85" s="24" t="s">
        <v>105</v>
      </c>
      <c r="B85" s="18" t="s">
        <v>31</v>
      </c>
      <c r="C85" s="70">
        <v>165906751.59999999</v>
      </c>
      <c r="D85" s="70">
        <v>165906751.59999999</v>
      </c>
      <c r="E85" s="70">
        <v>150001096.77000001</v>
      </c>
      <c r="F85" s="69">
        <f t="shared" si="14"/>
        <v>-15905654.829999983</v>
      </c>
      <c r="G85" s="67">
        <f t="shared" si="15"/>
        <v>-15905654.829999983</v>
      </c>
      <c r="H85" s="74">
        <f t="shared" si="16"/>
        <v>90.412894787821301</v>
      </c>
      <c r="I85" s="74">
        <f t="shared" si="17"/>
        <v>90.412894787821301</v>
      </c>
      <c r="J85" s="82">
        <v>248015146.71000001</v>
      </c>
      <c r="K85" s="76">
        <f t="shared" si="18"/>
        <v>60.480619333057831</v>
      </c>
    </row>
    <row r="86" spans="1:13" s="20" customFormat="1" ht="28.5" x14ac:dyDescent="0.25">
      <c r="A86" s="25" t="s">
        <v>106</v>
      </c>
      <c r="B86" s="19" t="s">
        <v>32</v>
      </c>
      <c r="C86" s="61">
        <f>SUM(C87:C90)</f>
        <v>1024924448.51</v>
      </c>
      <c r="D86" s="61">
        <f>SUM(D87:D90)</f>
        <v>1024924448.51</v>
      </c>
      <c r="E86" s="61">
        <f>SUM(E87:E90)</f>
        <v>444407326.18000001</v>
      </c>
      <c r="F86" s="68">
        <f t="shared" si="14"/>
        <v>-580517122.32999992</v>
      </c>
      <c r="G86" s="63">
        <f t="shared" si="15"/>
        <v>-580517122.32999992</v>
      </c>
      <c r="H86" s="73">
        <f t="shared" si="16"/>
        <v>43.360008323156322</v>
      </c>
      <c r="I86" s="73">
        <f t="shared" si="17"/>
        <v>43.360008323156322</v>
      </c>
      <c r="J86" s="61">
        <f>J87+J88+J90+J89</f>
        <v>1092101432.96</v>
      </c>
      <c r="K86" s="75">
        <f t="shared" si="18"/>
        <v>40.692861740460437</v>
      </c>
    </row>
    <row r="87" spans="1:13" x14ac:dyDescent="0.25">
      <c r="A87" s="24" t="s">
        <v>107</v>
      </c>
      <c r="B87" s="18" t="s">
        <v>33</v>
      </c>
      <c r="C87" s="70">
        <v>756425325.75999999</v>
      </c>
      <c r="D87" s="70">
        <v>755816325.75999999</v>
      </c>
      <c r="E87" s="70">
        <v>222988571.69</v>
      </c>
      <c r="F87" s="69">
        <f t="shared" si="14"/>
        <v>-533436754.06999999</v>
      </c>
      <c r="G87" s="67">
        <f t="shared" si="15"/>
        <v>-532827754.06999999</v>
      </c>
      <c r="H87" s="74">
        <f t="shared" si="16"/>
        <v>29.47925777947184</v>
      </c>
      <c r="I87" s="74">
        <f t="shared" si="17"/>
        <v>29.503010730256072</v>
      </c>
      <c r="J87" s="82">
        <v>905703620.29999995</v>
      </c>
      <c r="K87" s="76">
        <f t="shared" si="18"/>
        <v>24.620479226541963</v>
      </c>
    </row>
    <row r="88" spans="1:13" x14ac:dyDescent="0.25">
      <c r="A88" s="24" t="s">
        <v>108</v>
      </c>
      <c r="B88" s="18" t="s">
        <v>34</v>
      </c>
      <c r="C88" s="70">
        <v>12977140.310000001</v>
      </c>
      <c r="D88" s="70">
        <v>13586140.310000001</v>
      </c>
      <c r="E88" s="70">
        <v>7692503</v>
      </c>
      <c r="F88" s="69">
        <f t="shared" si="14"/>
        <v>-5284637.3100000005</v>
      </c>
      <c r="G88" s="67">
        <f t="shared" si="15"/>
        <v>-5893637.3100000005</v>
      </c>
      <c r="H88" s="74">
        <f t="shared" si="16"/>
        <v>59.277335501044604</v>
      </c>
      <c r="I88" s="74">
        <f t="shared" si="17"/>
        <v>56.620223437100655</v>
      </c>
      <c r="J88" s="82">
        <v>5005981</v>
      </c>
      <c r="K88" s="76">
        <f t="shared" si="18"/>
        <v>153.66624443840277</v>
      </c>
    </row>
    <row r="89" spans="1:13" x14ac:dyDescent="0.25">
      <c r="A89" s="24" t="s">
        <v>109</v>
      </c>
      <c r="B89" s="18" t="s">
        <v>61</v>
      </c>
      <c r="C89" s="70">
        <v>234461060.97999999</v>
      </c>
      <c r="D89" s="70">
        <v>234461060.97999999</v>
      </c>
      <c r="E89" s="70">
        <v>199958004</v>
      </c>
      <c r="F89" s="69">
        <f t="shared" si="14"/>
        <v>-34503056.979999989</v>
      </c>
      <c r="G89" s="67">
        <f t="shared" si="15"/>
        <v>-34503056.979999989</v>
      </c>
      <c r="H89" s="74">
        <f t="shared" si="16"/>
        <v>85.284099271843189</v>
      </c>
      <c r="I89" s="74">
        <f t="shared" si="17"/>
        <v>85.284099271843189</v>
      </c>
      <c r="J89" s="82">
        <v>168584279.06999999</v>
      </c>
      <c r="K89" s="76">
        <f t="shared" si="18"/>
        <v>118.61011305625536</v>
      </c>
    </row>
    <row r="90" spans="1:13" ht="30" x14ac:dyDescent="0.25">
      <c r="A90" s="24" t="s">
        <v>110</v>
      </c>
      <c r="B90" s="18" t="s">
        <v>35</v>
      </c>
      <c r="C90" s="70">
        <v>21060921.460000001</v>
      </c>
      <c r="D90" s="70">
        <v>21060921.460000001</v>
      </c>
      <c r="E90" s="70">
        <v>13768247.49</v>
      </c>
      <c r="F90" s="69">
        <f t="shared" si="14"/>
        <v>-7292673.9700000007</v>
      </c>
      <c r="G90" s="67">
        <f t="shared" si="15"/>
        <v>-7292673.9700000007</v>
      </c>
      <c r="H90" s="74">
        <f t="shared" si="16"/>
        <v>65.373433523074354</v>
      </c>
      <c r="I90" s="74">
        <f t="shared" si="17"/>
        <v>65.373433523074354</v>
      </c>
      <c r="J90" s="82">
        <v>12807552.59</v>
      </c>
      <c r="K90" s="76">
        <f t="shared" si="18"/>
        <v>107.50100296874909</v>
      </c>
    </row>
    <row r="91" spans="1:13" s="20" customFormat="1" ht="42.75" x14ac:dyDescent="0.25">
      <c r="A91" s="25" t="s">
        <v>111</v>
      </c>
      <c r="B91" s="19" t="s">
        <v>36</v>
      </c>
      <c r="C91" s="61">
        <f>SUM(C92)</f>
        <v>27000000</v>
      </c>
      <c r="D91" s="61">
        <f>SUM(D92)</f>
        <v>11000000</v>
      </c>
      <c r="E91" s="61">
        <f>SUM(E92)</f>
        <v>0</v>
      </c>
      <c r="F91" s="68">
        <f t="shared" si="14"/>
        <v>-27000000</v>
      </c>
      <c r="G91" s="63">
        <f t="shared" si="15"/>
        <v>-11000000</v>
      </c>
      <c r="H91" s="73">
        <f t="shared" si="16"/>
        <v>0</v>
      </c>
      <c r="I91" s="73">
        <f t="shared" si="17"/>
        <v>0</v>
      </c>
      <c r="J91" s="61">
        <f>J92</f>
        <v>0</v>
      </c>
      <c r="K91" s="75">
        <v>0</v>
      </c>
    </row>
    <row r="92" spans="1:13" ht="30" x14ac:dyDescent="0.25">
      <c r="A92" s="24" t="s">
        <v>112</v>
      </c>
      <c r="B92" s="18" t="s">
        <v>37</v>
      </c>
      <c r="C92" s="67">
        <v>27000000</v>
      </c>
      <c r="D92" s="67">
        <v>11000000</v>
      </c>
      <c r="E92" s="64">
        <v>0</v>
      </c>
      <c r="F92" s="69">
        <f t="shared" si="14"/>
        <v>-27000000</v>
      </c>
      <c r="G92" s="67">
        <f t="shared" si="15"/>
        <v>-11000000</v>
      </c>
      <c r="H92" s="74">
        <f t="shared" si="16"/>
        <v>0</v>
      </c>
      <c r="I92" s="74">
        <f t="shared" si="17"/>
        <v>0</v>
      </c>
      <c r="J92" s="64">
        <v>0</v>
      </c>
      <c r="K92" s="76">
        <v>0</v>
      </c>
    </row>
    <row r="93" spans="1:13" s="20" customFormat="1" x14ac:dyDescent="0.25">
      <c r="A93" s="23"/>
      <c r="B93" s="19" t="s">
        <v>38</v>
      </c>
      <c r="C93" s="63">
        <f>C45+C52+C54+C57+C69+C72+C79+C82+C86+C63+C91</f>
        <v>26868639204.129997</v>
      </c>
      <c r="D93" s="61">
        <f>D45+D52+D54+D57+D69+D72+D79+D82+D86+D63+D91</f>
        <v>26768837514.129997</v>
      </c>
      <c r="E93" s="61">
        <f>E45+E52+E54+E57+E69+E72+E79+E82+E86+E63+E91</f>
        <v>15215901926.539999</v>
      </c>
      <c r="F93" s="68">
        <f t="shared" si="14"/>
        <v>-11652737277.589998</v>
      </c>
      <c r="G93" s="63">
        <f>E93-D93</f>
        <v>-11552935587.589998</v>
      </c>
      <c r="H93" s="73">
        <f t="shared" si="16"/>
        <v>56.630712895207402</v>
      </c>
      <c r="I93" s="73">
        <f t="shared" si="17"/>
        <v>56.841847982783143</v>
      </c>
      <c r="J93" s="63">
        <f>J45+J52+J54+J57+J69+J72+J79+J82+J86+J63+J91</f>
        <v>13206288086.520002</v>
      </c>
      <c r="K93" s="75">
        <f t="shared" si="18"/>
        <v>115.21709830085609</v>
      </c>
    </row>
    <row r="94" spans="1:13" x14ac:dyDescent="0.25">
      <c r="K94" s="7"/>
    </row>
    <row r="95" spans="1:13" ht="19.5" customHeight="1" x14ac:dyDescent="0.25">
      <c r="K95" s="8"/>
    </row>
    <row r="96" spans="1:13" ht="50.25" customHeight="1" x14ac:dyDescent="0.25">
      <c r="B96" s="150" t="s">
        <v>212</v>
      </c>
      <c r="C96" s="150"/>
      <c r="D96" s="150"/>
      <c r="E96" s="150"/>
      <c r="F96" s="150"/>
      <c r="G96" s="150"/>
      <c r="H96" s="150"/>
      <c r="I96" s="150"/>
      <c r="J96" s="150"/>
      <c r="K96" s="150"/>
    </row>
    <row r="97" spans="1:14" ht="18.75" customHeight="1" x14ac:dyDescent="0.25">
      <c r="B97" s="12"/>
      <c r="C97" s="12"/>
      <c r="D97" s="12"/>
      <c r="E97" s="12"/>
      <c r="F97" s="12"/>
      <c r="G97" s="12"/>
      <c r="H97" s="12"/>
      <c r="I97" s="29"/>
      <c r="J97" t="s">
        <v>134</v>
      </c>
      <c r="K97" s="12"/>
    </row>
    <row r="98" spans="1:14" ht="150" x14ac:dyDescent="0.25">
      <c r="A98" s="155" t="s">
        <v>42</v>
      </c>
      <c r="B98" s="155"/>
      <c r="C98" s="80" t="s">
        <v>195</v>
      </c>
      <c r="D98" s="88" t="s">
        <v>207</v>
      </c>
      <c r="E98" s="89" t="s">
        <v>213</v>
      </c>
      <c r="F98" s="3" t="s">
        <v>210</v>
      </c>
      <c r="G98" s="17" t="s">
        <v>201</v>
      </c>
      <c r="H98" s="3" t="s">
        <v>215</v>
      </c>
      <c r="I98" s="28" t="s">
        <v>214</v>
      </c>
      <c r="J98" s="81" t="s">
        <v>202</v>
      </c>
      <c r="K98" s="3" t="s">
        <v>63</v>
      </c>
    </row>
    <row r="99" spans="1:14" ht="15" customHeight="1" x14ac:dyDescent="0.25">
      <c r="A99" s="132" t="s">
        <v>114</v>
      </c>
      <c r="B99" s="132"/>
      <c r="C99" s="84">
        <v>1198022590.26</v>
      </c>
      <c r="D99" s="84">
        <v>1140935119.01</v>
      </c>
      <c r="E99" s="84">
        <v>754316017.48000002</v>
      </c>
      <c r="F99" s="79">
        <f>E99-C99</f>
        <v>-443706572.77999997</v>
      </c>
      <c r="G99" s="66">
        <f>E99-D99</f>
        <v>-386619101.52999997</v>
      </c>
      <c r="H99" s="72">
        <f>SUM(E99/C99*100)</f>
        <v>62.963421859707601</v>
      </c>
      <c r="I99" s="72">
        <f>SUM(E99/D99*100)</f>
        <v>66.113839859231177</v>
      </c>
      <c r="J99" s="66">
        <v>917836799.29999995</v>
      </c>
      <c r="K99" s="76">
        <f>SUM(E99/J99*100)</f>
        <v>82.184111386173313</v>
      </c>
    </row>
    <row r="100" spans="1:14" ht="30" customHeight="1" x14ac:dyDescent="0.25">
      <c r="A100" s="132" t="s">
        <v>115</v>
      </c>
      <c r="B100" s="132"/>
      <c r="C100" s="84">
        <v>11597384882.48</v>
      </c>
      <c r="D100" s="84">
        <v>11613384882.48</v>
      </c>
      <c r="E100" s="84">
        <v>7723489104.6199999</v>
      </c>
      <c r="F100" s="79">
        <f t="shared" ref="F100:F121" si="22">E100-C100</f>
        <v>-3873895777.8599997</v>
      </c>
      <c r="G100" s="66">
        <f t="shared" ref="G100:G121" si="23">E100-D100</f>
        <v>-3889895777.8599997</v>
      </c>
      <c r="H100" s="72">
        <f t="shared" ref="H100:H121" si="24">SUM(E100/C100*100)</f>
        <v>66.596816289918621</v>
      </c>
      <c r="I100" s="72">
        <f t="shared" ref="I100:I121" si="25">SUM(E100/D100*100)</f>
        <v>66.505064481860813</v>
      </c>
      <c r="J100" s="66">
        <v>8985538924.7900009</v>
      </c>
      <c r="K100" s="76">
        <f t="shared" ref="K100:K121" si="26">SUM(E100/J100*100)</f>
        <v>85.9546563569141</v>
      </c>
      <c r="M100" s="9"/>
      <c r="N100" s="10"/>
    </row>
    <row r="101" spans="1:14" ht="30" customHeight="1" x14ac:dyDescent="0.25">
      <c r="A101" s="132" t="s">
        <v>116</v>
      </c>
      <c r="B101" s="132"/>
      <c r="C101" s="84">
        <v>110303320</v>
      </c>
      <c r="D101" s="84">
        <v>110303320</v>
      </c>
      <c r="E101" s="84">
        <v>89112613.700000003</v>
      </c>
      <c r="F101" s="79">
        <f t="shared" si="22"/>
        <v>-21190706.299999997</v>
      </c>
      <c r="G101" s="66">
        <f t="shared" si="23"/>
        <v>-21190706.299999997</v>
      </c>
      <c r="H101" s="72">
        <f t="shared" si="24"/>
        <v>80.788695843425202</v>
      </c>
      <c r="I101" s="72">
        <f t="shared" si="25"/>
        <v>80.788695843425202</v>
      </c>
      <c r="J101" s="66">
        <v>100001383.59999999</v>
      </c>
      <c r="K101" s="76">
        <f t="shared" si="26"/>
        <v>89.111380754935894</v>
      </c>
      <c r="M101" s="9"/>
      <c r="N101" s="10"/>
    </row>
    <row r="102" spans="1:14" ht="30.75" customHeight="1" x14ac:dyDescent="0.25">
      <c r="A102" s="132" t="s">
        <v>113</v>
      </c>
      <c r="B102" s="132"/>
      <c r="C102" s="84">
        <v>705633147.78999996</v>
      </c>
      <c r="D102" s="84">
        <v>705633147.78999996</v>
      </c>
      <c r="E102" s="84">
        <v>428852080.97000003</v>
      </c>
      <c r="F102" s="79">
        <f t="shared" si="22"/>
        <v>-276781066.81999993</v>
      </c>
      <c r="G102" s="66">
        <f t="shared" si="23"/>
        <v>-276781066.81999993</v>
      </c>
      <c r="H102" s="72">
        <f t="shared" si="24"/>
        <v>60.775501025304521</v>
      </c>
      <c r="I102" s="72">
        <f t="shared" si="25"/>
        <v>60.775501025304521</v>
      </c>
      <c r="J102" s="66">
        <v>513130935.50999999</v>
      </c>
      <c r="K102" s="76">
        <f t="shared" si="26"/>
        <v>83.57556547312133</v>
      </c>
      <c r="M102" s="9"/>
      <c r="N102" s="10"/>
    </row>
    <row r="103" spans="1:14" ht="30" customHeight="1" x14ac:dyDescent="0.25">
      <c r="A103" s="132" t="s">
        <v>117</v>
      </c>
      <c r="B103" s="132"/>
      <c r="C103" s="84">
        <v>9161000</v>
      </c>
      <c r="D103" s="84">
        <v>9161000</v>
      </c>
      <c r="E103" s="84">
        <v>2769882.19</v>
      </c>
      <c r="F103" s="79">
        <f t="shared" si="22"/>
        <v>-6391117.8100000005</v>
      </c>
      <c r="G103" s="66">
        <f t="shared" si="23"/>
        <v>-6391117.8100000005</v>
      </c>
      <c r="H103" s="72">
        <f t="shared" si="24"/>
        <v>30.235587708765415</v>
      </c>
      <c r="I103" s="72">
        <f t="shared" si="25"/>
        <v>30.235587708765415</v>
      </c>
      <c r="J103" s="66">
        <v>4231135.37</v>
      </c>
      <c r="K103" s="76">
        <f t="shared" si="26"/>
        <v>65.464277263244355</v>
      </c>
      <c r="M103" s="9"/>
      <c r="N103" s="10"/>
    </row>
    <row r="104" spans="1:14" ht="27.75" customHeight="1" x14ac:dyDescent="0.25">
      <c r="A104" s="132" t="s">
        <v>118</v>
      </c>
      <c r="B104" s="132"/>
      <c r="C104" s="84">
        <v>65077634.899999999</v>
      </c>
      <c r="D104" s="84">
        <v>65077634.899999999</v>
      </c>
      <c r="E104" s="84">
        <v>30496454.969999999</v>
      </c>
      <c r="F104" s="79">
        <f t="shared" si="22"/>
        <v>-34581179.93</v>
      </c>
      <c r="G104" s="66">
        <f t="shared" si="23"/>
        <v>-34581179.93</v>
      </c>
      <c r="H104" s="72">
        <f t="shared" si="24"/>
        <v>46.861652266345658</v>
      </c>
      <c r="I104" s="72">
        <f t="shared" si="25"/>
        <v>46.861652266345658</v>
      </c>
      <c r="J104" s="66">
        <v>45565257.82</v>
      </c>
      <c r="K104" s="76">
        <f t="shared" si="26"/>
        <v>66.929183393348794</v>
      </c>
      <c r="M104" s="9"/>
      <c r="N104" s="11"/>
    </row>
    <row r="105" spans="1:14" ht="38.25" customHeight="1" x14ac:dyDescent="0.25">
      <c r="A105" s="132" t="s">
        <v>119</v>
      </c>
      <c r="B105" s="132"/>
      <c r="C105" s="84">
        <v>334444251.68000001</v>
      </c>
      <c r="D105" s="84">
        <v>327562799.70999998</v>
      </c>
      <c r="E105" s="84">
        <v>204619499.38999999</v>
      </c>
      <c r="F105" s="79">
        <f t="shared" si="22"/>
        <v>-129824752.29000002</v>
      </c>
      <c r="G105" s="66">
        <f t="shared" si="23"/>
        <v>-122943300.31999999</v>
      </c>
      <c r="H105" s="72">
        <f t="shared" si="24"/>
        <v>61.181945380177204</v>
      </c>
      <c r="I105" s="72">
        <f t="shared" si="25"/>
        <v>62.467258055907159</v>
      </c>
      <c r="J105" s="66">
        <v>240048107.09</v>
      </c>
      <c r="K105" s="76">
        <f t="shared" si="26"/>
        <v>85.241038502871021</v>
      </c>
      <c r="M105" s="9"/>
      <c r="N105" s="10"/>
    </row>
    <row r="106" spans="1:14" ht="15" customHeight="1" x14ac:dyDescent="0.25">
      <c r="A106" s="132" t="s">
        <v>120</v>
      </c>
      <c r="B106" s="132"/>
      <c r="C106" s="84">
        <v>79726751.599999994</v>
      </c>
      <c r="D106" s="84">
        <v>79726751.599999994</v>
      </c>
      <c r="E106" s="84">
        <v>75231024.239999995</v>
      </c>
      <c r="F106" s="79">
        <f t="shared" si="22"/>
        <v>-4495727.3599999994</v>
      </c>
      <c r="G106" s="66">
        <f t="shared" si="23"/>
        <v>-4495727.3599999994</v>
      </c>
      <c r="H106" s="72">
        <f t="shared" si="24"/>
        <v>94.361080478287036</v>
      </c>
      <c r="I106" s="72">
        <f t="shared" si="25"/>
        <v>94.361080478287036</v>
      </c>
      <c r="J106" s="66">
        <v>298021119.61000001</v>
      </c>
      <c r="K106" s="76">
        <f t="shared" si="26"/>
        <v>25.243521109661533</v>
      </c>
      <c r="M106" s="9"/>
      <c r="N106" s="10"/>
    </row>
    <row r="107" spans="1:14" ht="54" customHeight="1" x14ac:dyDescent="0.25">
      <c r="A107" s="132" t="s">
        <v>121</v>
      </c>
      <c r="B107" s="132"/>
      <c r="C107" s="84">
        <v>1787311692.05</v>
      </c>
      <c r="D107" s="84">
        <v>1793879011.3399999</v>
      </c>
      <c r="E107" s="84">
        <v>527322389.73000002</v>
      </c>
      <c r="F107" s="79">
        <f t="shared" si="22"/>
        <v>-1259989302.3199999</v>
      </c>
      <c r="G107" s="66">
        <f t="shared" si="23"/>
        <v>-1266556621.6099999</v>
      </c>
      <c r="H107" s="72">
        <f t="shared" si="24"/>
        <v>29.503661396920368</v>
      </c>
      <c r="I107" s="72">
        <f t="shared" si="25"/>
        <v>29.39564967294524</v>
      </c>
      <c r="J107" s="66">
        <v>1128209984.8399999</v>
      </c>
      <c r="K107" s="76">
        <v>0</v>
      </c>
      <c r="M107" s="9"/>
      <c r="N107" s="10"/>
    </row>
    <row r="108" spans="1:14" ht="46.15" customHeight="1" x14ac:dyDescent="0.25">
      <c r="A108" s="132" t="s">
        <v>122</v>
      </c>
      <c r="B108" s="132"/>
      <c r="C108" s="84">
        <v>5000000</v>
      </c>
      <c r="D108" s="84">
        <v>5000000</v>
      </c>
      <c r="E108" s="84">
        <v>1707893.58</v>
      </c>
      <c r="F108" s="79">
        <f t="shared" si="22"/>
        <v>-3292106.42</v>
      </c>
      <c r="G108" s="66">
        <f t="shared" si="23"/>
        <v>-3292106.42</v>
      </c>
      <c r="H108" s="72">
        <f t="shared" si="24"/>
        <v>34.1578716</v>
      </c>
      <c r="I108" s="72">
        <f t="shared" si="25"/>
        <v>34.1578716</v>
      </c>
      <c r="J108" s="66">
        <v>3500000</v>
      </c>
      <c r="K108" s="76">
        <v>0</v>
      </c>
      <c r="M108" s="9"/>
      <c r="N108" s="10"/>
    </row>
    <row r="109" spans="1:14" ht="48.75" customHeight="1" x14ac:dyDescent="0.25">
      <c r="A109" s="132" t="s">
        <v>123</v>
      </c>
      <c r="B109" s="132"/>
      <c r="C109" s="84">
        <v>1768794445.5799999</v>
      </c>
      <c r="D109" s="84">
        <v>1763472243.0699999</v>
      </c>
      <c r="E109" s="84">
        <v>1162285711.02</v>
      </c>
      <c r="F109" s="79">
        <f t="shared" si="22"/>
        <v>-606508734.55999994</v>
      </c>
      <c r="G109" s="66">
        <f t="shared" si="23"/>
        <v>-601186532.04999995</v>
      </c>
      <c r="H109" s="72">
        <f t="shared" si="24"/>
        <v>65.710615155108002</v>
      </c>
      <c r="I109" s="72">
        <f t="shared" si="25"/>
        <v>65.908931404363685</v>
      </c>
      <c r="J109" s="66">
        <v>1346459186.51</v>
      </c>
      <c r="K109" s="76">
        <f t="shared" si="26"/>
        <v>86.321644403691536</v>
      </c>
      <c r="M109" s="9"/>
      <c r="N109" s="10"/>
    </row>
    <row r="110" spans="1:14" ht="53.25" customHeight="1" x14ac:dyDescent="0.25">
      <c r="A110" s="132" t="s">
        <v>124</v>
      </c>
      <c r="B110" s="132"/>
      <c r="C110" s="84">
        <v>119362134.62</v>
      </c>
      <c r="D110" s="84">
        <v>120129500.87</v>
      </c>
      <c r="E110" s="84">
        <v>47594800.310000002</v>
      </c>
      <c r="F110" s="79">
        <f t="shared" si="22"/>
        <v>-71767334.310000002</v>
      </c>
      <c r="G110" s="66">
        <f t="shared" si="23"/>
        <v>-72534700.560000002</v>
      </c>
      <c r="H110" s="72">
        <f t="shared" si="24"/>
        <v>39.874287152724179</v>
      </c>
      <c r="I110" s="72">
        <f t="shared" si="25"/>
        <v>39.61957717738747</v>
      </c>
      <c r="J110" s="66">
        <v>66206974.030000001</v>
      </c>
      <c r="K110" s="76">
        <f t="shared" si="26"/>
        <v>71.887895508460531</v>
      </c>
      <c r="M110" s="9"/>
      <c r="N110" s="10"/>
    </row>
    <row r="111" spans="1:14" ht="49.5" customHeight="1" x14ac:dyDescent="0.25">
      <c r="A111" s="132" t="s">
        <v>125</v>
      </c>
      <c r="B111" s="132"/>
      <c r="C111" s="84">
        <v>845218550.5</v>
      </c>
      <c r="D111" s="84">
        <v>856711550.5</v>
      </c>
      <c r="E111" s="84">
        <v>557236592.85000002</v>
      </c>
      <c r="F111" s="79">
        <f t="shared" si="22"/>
        <v>-287981957.64999998</v>
      </c>
      <c r="G111" s="66">
        <f t="shared" si="23"/>
        <v>-299474957.64999998</v>
      </c>
      <c r="H111" s="72">
        <f t="shared" si="24"/>
        <v>65.92810729489544</v>
      </c>
      <c r="I111" s="72">
        <f t="shared" si="25"/>
        <v>65.043665224868477</v>
      </c>
      <c r="J111" s="66">
        <v>736964904.17999995</v>
      </c>
      <c r="K111" s="76">
        <f t="shared" si="26"/>
        <v>75.612364942944126</v>
      </c>
      <c r="M111" s="9"/>
      <c r="N111" s="10"/>
    </row>
    <row r="112" spans="1:14" ht="30" customHeight="1" x14ac:dyDescent="0.25">
      <c r="A112" s="132" t="s">
        <v>126</v>
      </c>
      <c r="B112" s="132"/>
      <c r="C112" s="84">
        <v>362301557.29000002</v>
      </c>
      <c r="D112" s="84">
        <v>362301557.29000002</v>
      </c>
      <c r="E112" s="84">
        <v>226728752.99000001</v>
      </c>
      <c r="F112" s="79">
        <f t="shared" si="22"/>
        <v>-135572804.30000001</v>
      </c>
      <c r="G112" s="66">
        <f t="shared" si="23"/>
        <v>-135572804.30000001</v>
      </c>
      <c r="H112" s="72">
        <f t="shared" si="24"/>
        <v>62.580121014637989</v>
      </c>
      <c r="I112" s="72">
        <f t="shared" si="25"/>
        <v>62.580121014637989</v>
      </c>
      <c r="J112" s="66">
        <v>321279919.5</v>
      </c>
      <c r="K112" s="76">
        <f t="shared" si="26"/>
        <v>70.570471177548967</v>
      </c>
      <c r="M112" s="9"/>
      <c r="N112" s="10"/>
    </row>
    <row r="113" spans="1:14" ht="31.15" customHeight="1" x14ac:dyDescent="0.25">
      <c r="A113" s="132" t="s">
        <v>127</v>
      </c>
      <c r="B113" s="132"/>
      <c r="C113" s="84">
        <v>6838000</v>
      </c>
      <c r="D113" s="84">
        <v>6838000</v>
      </c>
      <c r="E113" s="84">
        <v>160000</v>
      </c>
      <c r="F113" s="79">
        <f t="shared" si="22"/>
        <v>-6678000</v>
      </c>
      <c r="G113" s="66">
        <f t="shared" si="23"/>
        <v>-6678000</v>
      </c>
      <c r="H113" s="72">
        <f t="shared" si="24"/>
        <v>2.3398654577361802</v>
      </c>
      <c r="I113" s="72">
        <f t="shared" si="25"/>
        <v>2.3398654577361802</v>
      </c>
      <c r="J113" s="66">
        <v>2582156.23</v>
      </c>
      <c r="K113" s="76">
        <v>0</v>
      </c>
      <c r="M113" s="9"/>
      <c r="N113" s="10"/>
    </row>
    <row r="114" spans="1:14" ht="32.25" customHeight="1" x14ac:dyDescent="0.25">
      <c r="A114" s="137" t="s">
        <v>128</v>
      </c>
      <c r="B114" s="137"/>
      <c r="C114" s="84">
        <v>6750737146.04</v>
      </c>
      <c r="D114" s="84">
        <v>6619245693.0900002</v>
      </c>
      <c r="E114" s="84">
        <v>3032855035.7800002</v>
      </c>
      <c r="F114" s="79">
        <f t="shared" si="22"/>
        <v>-3717882110.2599998</v>
      </c>
      <c r="G114" s="66">
        <f t="shared" si="23"/>
        <v>-3586390657.3099999</v>
      </c>
      <c r="H114" s="72">
        <f t="shared" si="24"/>
        <v>44.926279459111825</v>
      </c>
      <c r="I114" s="72">
        <f t="shared" si="25"/>
        <v>45.81874093215901</v>
      </c>
      <c r="J114" s="66">
        <v>3430342360.7800002</v>
      </c>
      <c r="K114" s="76">
        <f t="shared" si="26"/>
        <v>88.412604830801257</v>
      </c>
      <c r="M114" s="13"/>
      <c r="N114" s="10"/>
    </row>
    <row r="115" spans="1:14" ht="51.6" customHeight="1" x14ac:dyDescent="0.25">
      <c r="A115" s="132" t="s">
        <v>129</v>
      </c>
      <c r="B115" s="132"/>
      <c r="C115" s="84">
        <v>442673927.55000001</v>
      </c>
      <c r="D115" s="84">
        <v>446486039.27999997</v>
      </c>
      <c r="E115" s="84">
        <v>89727403.780000001</v>
      </c>
      <c r="F115" s="79">
        <f t="shared" si="22"/>
        <v>-352946523.76999998</v>
      </c>
      <c r="G115" s="66">
        <f t="shared" si="23"/>
        <v>-356758635.5</v>
      </c>
      <c r="H115" s="72">
        <f t="shared" si="24"/>
        <v>20.269412358798856</v>
      </c>
      <c r="I115" s="72">
        <f t="shared" si="25"/>
        <v>20.096351483843421</v>
      </c>
      <c r="J115" s="66">
        <v>1411344001.01</v>
      </c>
      <c r="K115" s="76">
        <f t="shared" si="26"/>
        <v>6.357585657060814</v>
      </c>
      <c r="M115" s="13"/>
      <c r="N115" s="10"/>
    </row>
    <row r="116" spans="1:14" ht="34.5" customHeight="1" x14ac:dyDescent="0.25">
      <c r="A116" s="132" t="s">
        <v>191</v>
      </c>
      <c r="B116" s="132"/>
      <c r="C116" s="84">
        <v>157578831.90000001</v>
      </c>
      <c r="D116" s="84">
        <v>157578831.90000001</v>
      </c>
      <c r="E116" s="84">
        <v>47940853.799999997</v>
      </c>
      <c r="F116" s="79">
        <f t="shared" si="22"/>
        <v>-109637978.10000001</v>
      </c>
      <c r="G116" s="66">
        <f t="shared" si="23"/>
        <v>-109637978.10000001</v>
      </c>
      <c r="H116" s="72">
        <v>0</v>
      </c>
      <c r="I116" s="72">
        <f t="shared" si="25"/>
        <v>30.423409808256103</v>
      </c>
      <c r="J116" s="66">
        <v>0</v>
      </c>
      <c r="K116" s="76">
        <v>0</v>
      </c>
      <c r="M116" s="13"/>
      <c r="N116" s="10"/>
    </row>
    <row r="117" spans="1:14" ht="51.6" customHeight="1" x14ac:dyDescent="0.25">
      <c r="A117" s="132" t="s">
        <v>130</v>
      </c>
      <c r="B117" s="132" t="s">
        <v>130</v>
      </c>
      <c r="C117" s="84">
        <v>78255749.180000007</v>
      </c>
      <c r="D117" s="84">
        <v>78255749.180000007</v>
      </c>
      <c r="E117" s="84">
        <v>52507243.289999999</v>
      </c>
      <c r="F117" s="79">
        <f t="shared" si="22"/>
        <v>-25748505.890000008</v>
      </c>
      <c r="G117" s="66">
        <f t="shared" si="23"/>
        <v>-25748505.890000008</v>
      </c>
      <c r="H117" s="72">
        <f t="shared" si="24"/>
        <v>67.096978612044765</v>
      </c>
      <c r="I117" s="72">
        <f t="shared" si="25"/>
        <v>67.096978612044765</v>
      </c>
      <c r="J117" s="66">
        <v>69139023.349999994</v>
      </c>
      <c r="K117" s="83">
        <f t="shared" si="26"/>
        <v>75.944438821755497</v>
      </c>
      <c r="M117" s="13"/>
      <c r="N117" s="10"/>
    </row>
    <row r="118" spans="1:14" ht="30.75" customHeight="1" x14ac:dyDescent="0.25">
      <c r="A118" s="132" t="s">
        <v>131</v>
      </c>
      <c r="B118" s="132" t="s">
        <v>131</v>
      </c>
      <c r="C118" s="84">
        <v>444813590.70999998</v>
      </c>
      <c r="D118" s="84">
        <v>507154682.12</v>
      </c>
      <c r="E118" s="84">
        <v>160948571.84999999</v>
      </c>
      <c r="F118" s="79">
        <f t="shared" si="22"/>
        <v>-283865018.86000001</v>
      </c>
      <c r="G118" s="66">
        <f t="shared" si="23"/>
        <v>-346206110.26999998</v>
      </c>
      <c r="H118" s="72">
        <f t="shared" si="24"/>
        <v>36.183375510873681</v>
      </c>
      <c r="I118" s="72">
        <f t="shared" si="25"/>
        <v>31.735598136885045</v>
      </c>
      <c r="J118" s="66">
        <v>27525630.710000001</v>
      </c>
      <c r="K118" s="83">
        <f t="shared" si="26"/>
        <v>584.72255747995541</v>
      </c>
      <c r="M118" s="13"/>
      <c r="N118" s="10"/>
    </row>
    <row r="119" spans="1:14" ht="30.75" customHeight="1" x14ac:dyDescent="0.25">
      <c r="A119" s="139" t="s">
        <v>132</v>
      </c>
      <c r="B119" s="139"/>
      <c r="C119" s="90">
        <f>C117+C118</f>
        <v>523069339.88999999</v>
      </c>
      <c r="D119" s="91">
        <f t="shared" ref="D119:E119" si="27">D117+D118</f>
        <v>585410431.29999995</v>
      </c>
      <c r="E119" s="91">
        <f t="shared" si="27"/>
        <v>213455815.13999999</v>
      </c>
      <c r="F119" s="78">
        <f t="shared" si="22"/>
        <v>-309613524.75</v>
      </c>
      <c r="G119" s="65">
        <f t="shared" si="23"/>
        <v>-371954616.15999997</v>
      </c>
      <c r="H119" s="71">
        <f t="shared" si="24"/>
        <v>40.808320974211398</v>
      </c>
      <c r="I119" s="71">
        <f t="shared" si="25"/>
        <v>36.462591666838996</v>
      </c>
      <c r="J119" s="78">
        <f>J117+J118</f>
        <v>96664654.060000002</v>
      </c>
      <c r="K119" s="75">
        <f t="shared" si="26"/>
        <v>220.8209579972297</v>
      </c>
      <c r="M119" s="13"/>
      <c r="N119" s="10"/>
    </row>
    <row r="120" spans="1:14" ht="30.75" customHeight="1" x14ac:dyDescent="0.25">
      <c r="A120" s="139" t="s">
        <v>133</v>
      </c>
      <c r="B120" s="139"/>
      <c r="C120" s="90">
        <f>SUM(C99:C116)</f>
        <v>26345569864.239998</v>
      </c>
      <c r="D120" s="90">
        <f t="shared" ref="D120:E120" si="28">SUM(D99:D116)</f>
        <v>26183427082.829998</v>
      </c>
      <c r="E120" s="90">
        <f t="shared" si="28"/>
        <v>15002446111.4</v>
      </c>
      <c r="F120" s="78">
        <f t="shared" si="22"/>
        <v>-11343123752.839998</v>
      </c>
      <c r="G120" s="65">
        <f t="shared" si="23"/>
        <v>-11180980971.429998</v>
      </c>
      <c r="H120" s="71">
        <f t="shared" si="24"/>
        <v>56.944853304401214</v>
      </c>
      <c r="I120" s="71">
        <f t="shared" si="25"/>
        <v>57.297488460698787</v>
      </c>
      <c r="J120" s="90">
        <f>SUM(J99:J116)</f>
        <v>19551263150.170002</v>
      </c>
      <c r="K120" s="75">
        <f t="shared" si="26"/>
        <v>76.733896915860143</v>
      </c>
      <c r="M120" s="13"/>
      <c r="N120" s="10"/>
    </row>
    <row r="121" spans="1:14" x14ac:dyDescent="0.25">
      <c r="A121" s="138" t="s">
        <v>38</v>
      </c>
      <c r="B121" s="138"/>
      <c r="C121" s="92">
        <f>C119+C120</f>
        <v>26868639204.129997</v>
      </c>
      <c r="D121" s="93">
        <f>D119+D120</f>
        <v>26768837514.129997</v>
      </c>
      <c r="E121" s="93">
        <f>E119+E120</f>
        <v>15215901926.539999</v>
      </c>
      <c r="F121" s="78">
        <f t="shared" si="22"/>
        <v>-11652737277.589998</v>
      </c>
      <c r="G121" s="65">
        <f t="shared" si="23"/>
        <v>-11552935587.589998</v>
      </c>
      <c r="H121" s="71">
        <f t="shared" si="24"/>
        <v>56.630712895207402</v>
      </c>
      <c r="I121" s="71">
        <f t="shared" si="25"/>
        <v>56.841847982783143</v>
      </c>
      <c r="J121" s="65">
        <f>J119+J120</f>
        <v>19647927804.230003</v>
      </c>
      <c r="K121" s="75">
        <f t="shared" si="26"/>
        <v>77.44278215061523</v>
      </c>
      <c r="M121" s="13"/>
      <c r="N121" s="10"/>
    </row>
    <row r="122" spans="1:14" s="30" customFormat="1" x14ac:dyDescent="0.25">
      <c r="I122" s="31"/>
      <c r="K122" s="32"/>
      <c r="M122" s="33"/>
      <c r="N122" s="34"/>
    </row>
    <row r="123" spans="1:14" s="30" customFormat="1" ht="63.75" customHeight="1" x14ac:dyDescent="0.25">
      <c r="B123" s="147" t="s">
        <v>220</v>
      </c>
      <c r="C123" s="147"/>
      <c r="D123" s="147"/>
      <c r="E123" s="147"/>
      <c r="F123" s="147"/>
      <c r="G123" s="147"/>
      <c r="H123" s="147"/>
      <c r="I123" s="147"/>
      <c r="J123" s="147"/>
      <c r="K123" s="147"/>
    </row>
    <row r="124" spans="1:14" s="30" customFormat="1" x14ac:dyDescent="0.25">
      <c r="B124" s="148" t="s">
        <v>205</v>
      </c>
      <c r="C124" s="148"/>
      <c r="D124" s="148"/>
      <c r="E124" s="148"/>
      <c r="F124" s="148"/>
      <c r="G124" s="148"/>
      <c r="H124" s="148"/>
      <c r="I124" s="148"/>
      <c r="J124" s="148"/>
      <c r="K124" s="148"/>
    </row>
    <row r="125" spans="1:14" s="30" customFormat="1" x14ac:dyDescent="0.25">
      <c r="I125" s="31"/>
      <c r="M125" s="94">
        <f>3767129148.2/E121*100</f>
        <v>24.75784325100879</v>
      </c>
    </row>
    <row r="126" spans="1:14" s="30" customFormat="1" x14ac:dyDescent="0.25">
      <c r="B126" s="149" t="s">
        <v>53</v>
      </c>
      <c r="C126" s="149"/>
      <c r="D126" s="149"/>
      <c r="E126" s="149"/>
      <c r="F126" s="149"/>
      <c r="G126" s="149"/>
      <c r="H126" s="149"/>
      <c r="I126" s="149"/>
      <c r="J126" s="149"/>
      <c r="K126" s="149"/>
    </row>
    <row r="127" spans="1:14" s="30" customFormat="1" ht="25.5" customHeight="1" x14ac:dyDescent="0.25">
      <c r="B127" s="148" t="s">
        <v>219</v>
      </c>
      <c r="C127" s="148"/>
      <c r="D127" s="148"/>
      <c r="E127" s="148"/>
      <c r="F127" s="148"/>
      <c r="G127" s="148"/>
      <c r="H127" s="148"/>
      <c r="I127" s="148"/>
      <c r="J127" s="148"/>
      <c r="K127" s="148"/>
    </row>
    <row r="128" spans="1:14" s="30" customFormat="1" x14ac:dyDescent="0.25">
      <c r="B128" s="35"/>
      <c r="C128" s="35"/>
      <c r="D128" s="35"/>
      <c r="E128" s="35"/>
      <c r="F128" s="35"/>
      <c r="G128" s="50"/>
      <c r="H128" s="35"/>
      <c r="I128" s="36"/>
      <c r="J128" s="35"/>
      <c r="K128" s="35"/>
    </row>
    <row r="129" spans="2:11" s="30" customFormat="1" ht="30" customHeight="1" x14ac:dyDescent="0.25">
      <c r="B129" s="140" t="s">
        <v>54</v>
      </c>
      <c r="C129" s="153" t="s">
        <v>135</v>
      </c>
      <c r="D129" s="151" t="s">
        <v>216</v>
      </c>
      <c r="E129" s="135" t="s">
        <v>218</v>
      </c>
      <c r="F129" s="136"/>
      <c r="G129" s="38"/>
      <c r="H129" s="38"/>
      <c r="I129" s="37"/>
      <c r="J129" s="38"/>
      <c r="K129" s="142"/>
    </row>
    <row r="130" spans="2:11" s="30" customFormat="1" x14ac:dyDescent="0.25">
      <c r="B130" s="141"/>
      <c r="C130" s="154"/>
      <c r="D130" s="152"/>
      <c r="E130" s="43" t="s">
        <v>52</v>
      </c>
      <c r="F130" s="43" t="s">
        <v>64</v>
      </c>
      <c r="G130" s="38"/>
      <c r="H130" s="38"/>
      <c r="I130" s="37"/>
      <c r="J130" s="38"/>
      <c r="K130" s="142"/>
    </row>
    <row r="131" spans="2:11" s="30" customFormat="1" x14ac:dyDescent="0.25">
      <c r="B131" s="44" t="s">
        <v>55</v>
      </c>
      <c r="C131" s="45">
        <v>150000</v>
      </c>
      <c r="D131" s="45">
        <v>350000</v>
      </c>
      <c r="E131" s="46">
        <f>SUM(E132:E135)</f>
        <v>200000</v>
      </c>
      <c r="F131" s="46">
        <f>D131/C131*100</f>
        <v>233.33333333333334</v>
      </c>
      <c r="G131" s="51"/>
      <c r="H131" s="39"/>
      <c r="I131" s="40"/>
      <c r="J131" s="39"/>
      <c r="K131" s="21"/>
    </row>
    <row r="132" spans="2:11" s="30" customFormat="1" x14ac:dyDescent="0.25">
      <c r="B132" s="47" t="s">
        <v>56</v>
      </c>
      <c r="C132" s="45">
        <v>0</v>
      </c>
      <c r="D132" s="45">
        <v>0</v>
      </c>
      <c r="E132" s="46">
        <f>SUM(D132-C132)</f>
        <v>0</v>
      </c>
      <c r="F132" s="46">
        <v>0</v>
      </c>
      <c r="G132" s="51"/>
      <c r="H132" s="41"/>
      <c r="I132" s="42"/>
      <c r="J132" s="41"/>
      <c r="K132" s="21"/>
    </row>
    <row r="133" spans="2:11" ht="75" x14ac:dyDescent="0.25">
      <c r="B133" s="48" t="s">
        <v>57</v>
      </c>
      <c r="C133" s="45">
        <v>0</v>
      </c>
      <c r="D133" s="45">
        <v>0</v>
      </c>
      <c r="E133" s="49">
        <f t="shared" ref="E133:E135" si="29">SUM(D133-C133)</f>
        <v>0</v>
      </c>
      <c r="F133" s="49">
        <v>0</v>
      </c>
      <c r="G133" s="52"/>
      <c r="H133" s="41"/>
      <c r="I133" s="42"/>
      <c r="J133" s="41"/>
      <c r="K133" s="21"/>
    </row>
    <row r="134" spans="2:11" ht="45" x14ac:dyDescent="0.25">
      <c r="B134" s="48" t="s">
        <v>58</v>
      </c>
      <c r="C134" s="45">
        <v>0</v>
      </c>
      <c r="D134" s="45">
        <v>0</v>
      </c>
      <c r="E134" s="49">
        <f t="shared" si="29"/>
        <v>0</v>
      </c>
      <c r="F134" s="49">
        <v>0</v>
      </c>
      <c r="G134" s="52"/>
      <c r="H134" s="41"/>
      <c r="I134" s="42"/>
      <c r="J134" s="41"/>
      <c r="K134" s="21"/>
    </row>
    <row r="135" spans="2:11" x14ac:dyDescent="0.25">
      <c r="B135" s="48" t="s">
        <v>59</v>
      </c>
      <c r="C135" s="45">
        <v>150000</v>
      </c>
      <c r="D135" s="45">
        <v>350000</v>
      </c>
      <c r="E135" s="46">
        <f t="shared" si="29"/>
        <v>200000</v>
      </c>
      <c r="F135" s="46">
        <f>D135/C135*100</f>
        <v>233.33333333333334</v>
      </c>
      <c r="G135" s="51"/>
      <c r="H135" s="41"/>
      <c r="I135" s="42"/>
      <c r="J135" s="41"/>
      <c r="K135" s="21"/>
    </row>
    <row r="136" spans="2:11" x14ac:dyDescent="0.25">
      <c r="B136" s="30"/>
      <c r="C136" s="30"/>
      <c r="D136" s="30"/>
      <c r="E136" s="30"/>
      <c r="F136" s="30"/>
      <c r="G136" s="34"/>
      <c r="H136" s="30"/>
      <c r="I136" s="31"/>
      <c r="J136" s="30"/>
      <c r="K136" s="30"/>
    </row>
    <row r="137" spans="2:11" x14ac:dyDescent="0.25">
      <c r="B137" s="133" t="s">
        <v>217</v>
      </c>
      <c r="C137" s="134"/>
      <c r="D137" s="134"/>
      <c r="E137" s="134"/>
      <c r="F137" s="134"/>
      <c r="G137" s="134"/>
    </row>
  </sheetData>
  <mergeCells count="40">
    <mergeCell ref="K129:K130"/>
    <mergeCell ref="B1:K1"/>
    <mergeCell ref="B2:K2"/>
    <mergeCell ref="B3:K3"/>
    <mergeCell ref="B40:K40"/>
    <mergeCell ref="B41:K41"/>
    <mergeCell ref="B123:K123"/>
    <mergeCell ref="B124:K124"/>
    <mergeCell ref="B126:K126"/>
    <mergeCell ref="B127:K127"/>
    <mergeCell ref="B96:K96"/>
    <mergeCell ref="D129:D130"/>
    <mergeCell ref="C129:C130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B137:G137"/>
    <mergeCell ref="E129:F129"/>
    <mergeCell ref="A114:B114"/>
    <mergeCell ref="A115:B115"/>
    <mergeCell ref="A121:B121"/>
    <mergeCell ref="A117:B117"/>
    <mergeCell ref="A118:B118"/>
    <mergeCell ref="A119:B119"/>
    <mergeCell ref="A120:B120"/>
    <mergeCell ref="B129:B130"/>
    <mergeCell ref="A116:B116"/>
  </mergeCells>
  <phoneticPr fontId="7" type="noConversion"/>
  <pageMargins left="0.51181102362204722" right="0.51181102362204722" top="0.74803149606299213" bottom="0.74803149606299213" header="0.31496062992125984" footer="0.31496062992125984"/>
  <pageSetup paperSize="9" scale="13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2025-10-14T08:02:32Z</dcterms:modified>
</cp:coreProperties>
</file>